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racovní\X – 037 Lávka Líšnická - Jeremiášova (Ke Hřbitovu)\final výkaz\neoceněný\"/>
    </mc:Choice>
  </mc:AlternateContent>
  <bookViews>
    <workbookView xWindow="0" yWindow="0" windowWidth="19200" windowHeight="10995"/>
  </bookViews>
  <sheets>
    <sheet name="Rekapitulace stavby" sheetId="1" r:id="rId1"/>
    <sheet name="111 - X – 037 Líšnická - ..." sheetId="2" r:id="rId2"/>
  </sheets>
  <definedNames>
    <definedName name="_xlnm.Print_Titles" localSheetId="1">'111 - X – 037 Líšnická - ...'!$127:$127</definedName>
    <definedName name="_xlnm.Print_Titles" localSheetId="0">'Rekapitulace stavby'!$85:$85</definedName>
    <definedName name="_xlnm.Print_Area" localSheetId="1">'111 - X – 037 Líšnická - ...'!$C$4:$Q$70,'111 - X – 037 Líšnická - ...'!$C$76:$Q$111,'111 - X – 037 Líšnická - ...'!$C$117:$Q$410</definedName>
    <definedName name="_xlnm.Print_Area" localSheetId="0">'Rekapitulace stavby'!$C$4:$AP$70,'Rekapitulace stavby'!$C$76:$AP$92</definedName>
  </definedNames>
  <calcPr calcId="152511"/>
</workbook>
</file>

<file path=xl/calcChain.xml><?xml version="1.0" encoding="utf-8"?>
<calcChain xmlns="http://schemas.openxmlformats.org/spreadsheetml/2006/main">
  <c r="N374" i="2" l="1"/>
  <c r="N160" i="2"/>
  <c r="AY88" i="1"/>
  <c r="AX88" i="1"/>
  <c r="BI408" i="2"/>
  <c r="BH408" i="2"/>
  <c r="BG408" i="2"/>
  <c r="BF408" i="2"/>
  <c r="AA408" i="2"/>
  <c r="AA407" i="2" s="1"/>
  <c r="Y408" i="2"/>
  <c r="Y407" i="2"/>
  <c r="W408" i="2"/>
  <c r="W407" i="2" s="1"/>
  <c r="BK408" i="2"/>
  <c r="BK407" i="2"/>
  <c r="N407" i="2" s="1"/>
  <c r="N107" i="2" s="1"/>
  <c r="N408" i="2"/>
  <c r="BE408" i="2"/>
  <c r="BI404" i="2"/>
  <c r="BH404" i="2"/>
  <c r="BG404" i="2"/>
  <c r="BF404" i="2"/>
  <c r="AA404" i="2"/>
  <c r="Y404" i="2"/>
  <c r="W404" i="2"/>
  <c r="BK404" i="2"/>
  <c r="N404" i="2"/>
  <c r="BE404" i="2"/>
  <c r="BI401" i="2"/>
  <c r="BH401" i="2"/>
  <c r="BG401" i="2"/>
  <c r="BF401" i="2"/>
  <c r="AA401" i="2"/>
  <c r="Y401" i="2"/>
  <c r="Y394" i="2" s="1"/>
  <c r="W401" i="2"/>
  <c r="BK401" i="2"/>
  <c r="N401" i="2"/>
  <c r="BE401" i="2"/>
  <c r="BI398" i="2"/>
  <c r="BH398" i="2"/>
  <c r="BG398" i="2"/>
  <c r="BF398" i="2"/>
  <c r="AA398" i="2"/>
  <c r="Y398" i="2"/>
  <c r="W398" i="2"/>
  <c r="BK398" i="2"/>
  <c r="N398" i="2"/>
  <c r="BE398" i="2"/>
  <c r="BI395" i="2"/>
  <c r="BH395" i="2"/>
  <c r="BG395" i="2"/>
  <c r="BF395" i="2"/>
  <c r="AA395" i="2"/>
  <c r="AA394" i="2"/>
  <c r="Y395" i="2"/>
  <c r="W395" i="2"/>
  <c r="W394" i="2"/>
  <c r="BK395" i="2"/>
  <c r="N395" i="2"/>
  <c r="BE395" i="2" s="1"/>
  <c r="BI391" i="2"/>
  <c r="BH391" i="2"/>
  <c r="BG391" i="2"/>
  <c r="BF391" i="2"/>
  <c r="AA391" i="2"/>
  <c r="AA390" i="2"/>
  <c r="Y391" i="2"/>
  <c r="Y390" i="2" s="1"/>
  <c r="Y375" i="2" s="1"/>
  <c r="W391" i="2"/>
  <c r="W390" i="2"/>
  <c r="BK391" i="2"/>
  <c r="BK390" i="2" s="1"/>
  <c r="N390" i="2" s="1"/>
  <c r="N105" i="2" s="1"/>
  <c r="N391" i="2"/>
  <c r="BE391" i="2" s="1"/>
  <c r="BI387" i="2"/>
  <c r="BH387" i="2"/>
  <c r="BG387" i="2"/>
  <c r="BF387" i="2"/>
  <c r="AA387" i="2"/>
  <c r="AA386" i="2"/>
  <c r="Y387" i="2"/>
  <c r="Y386" i="2" s="1"/>
  <c r="W387" i="2"/>
  <c r="W386" i="2"/>
  <c r="BK387" i="2"/>
  <c r="BK386" i="2" s="1"/>
  <c r="N386" i="2" s="1"/>
  <c r="N104" i="2" s="1"/>
  <c r="N387" i="2"/>
  <c r="BE387" i="2" s="1"/>
  <c r="BI383" i="2"/>
  <c r="BH383" i="2"/>
  <c r="BG383" i="2"/>
  <c r="BF383" i="2"/>
  <c r="AA383" i="2"/>
  <c r="Y383" i="2"/>
  <c r="W383" i="2"/>
  <c r="BK383" i="2"/>
  <c r="N383" i="2"/>
  <c r="BE383" i="2" s="1"/>
  <c r="BI380" i="2"/>
  <c r="BH380" i="2"/>
  <c r="BG380" i="2"/>
  <c r="BF380" i="2"/>
  <c r="AA380" i="2"/>
  <c r="Y380" i="2"/>
  <c r="W380" i="2"/>
  <c r="BK380" i="2"/>
  <c r="N380" i="2"/>
  <c r="BE380" i="2" s="1"/>
  <c r="BI377" i="2"/>
  <c r="BH377" i="2"/>
  <c r="BG377" i="2"/>
  <c r="BF377" i="2"/>
  <c r="AA377" i="2"/>
  <c r="AA376" i="2"/>
  <c r="AA375" i="2" s="1"/>
  <c r="Y377" i="2"/>
  <c r="Y376" i="2" s="1"/>
  <c r="W377" i="2"/>
  <c r="W376" i="2" s="1"/>
  <c r="BK377" i="2"/>
  <c r="BK376" i="2" s="1"/>
  <c r="N377" i="2"/>
  <c r="BE377" i="2" s="1"/>
  <c r="N101" i="2"/>
  <c r="BI372" i="2"/>
  <c r="BH372" i="2"/>
  <c r="BG372" i="2"/>
  <c r="BF372" i="2"/>
  <c r="AA372" i="2"/>
  <c r="Y372" i="2"/>
  <c r="W372" i="2"/>
  <c r="BK372" i="2"/>
  <c r="N372" i="2"/>
  <c r="BE372" i="2" s="1"/>
  <c r="BI369" i="2"/>
  <c r="BH369" i="2"/>
  <c r="BG369" i="2"/>
  <c r="BF369" i="2"/>
  <c r="AA369" i="2"/>
  <c r="AA365" i="2" s="1"/>
  <c r="Y369" i="2"/>
  <c r="W369" i="2"/>
  <c r="BK369" i="2"/>
  <c r="N369" i="2"/>
  <c r="BE369" i="2" s="1"/>
  <c r="BI366" i="2"/>
  <c r="BH366" i="2"/>
  <c r="BG366" i="2"/>
  <c r="BF366" i="2"/>
  <c r="AA366" i="2"/>
  <c r="AA364" i="2"/>
  <c r="Y366" i="2"/>
  <c r="Y365" i="2" s="1"/>
  <c r="Y364" i="2" s="1"/>
  <c r="W366" i="2"/>
  <c r="W365" i="2" s="1"/>
  <c r="W364" i="2" s="1"/>
  <c r="BK366" i="2"/>
  <c r="BK365" i="2" s="1"/>
  <c r="N366" i="2"/>
  <c r="BE366" i="2" s="1"/>
  <c r="BI363" i="2"/>
  <c r="BH363" i="2"/>
  <c r="BG363" i="2"/>
  <c r="BF363" i="2"/>
  <c r="AA363" i="2"/>
  <c r="Y363" i="2"/>
  <c r="W363" i="2"/>
  <c r="BK363" i="2"/>
  <c r="N363" i="2"/>
  <c r="BE363" i="2" s="1"/>
  <c r="BI362" i="2"/>
  <c r="BH362" i="2"/>
  <c r="BG362" i="2"/>
  <c r="BF362" i="2"/>
  <c r="AA362" i="2"/>
  <c r="Y362" i="2"/>
  <c r="W362" i="2"/>
  <c r="BK362" i="2"/>
  <c r="N362" i="2"/>
  <c r="BE362" i="2"/>
  <c r="BI361" i="2"/>
  <c r="BH361" i="2"/>
  <c r="BG361" i="2"/>
  <c r="BF361" i="2"/>
  <c r="AA361" i="2"/>
  <c r="Y361" i="2"/>
  <c r="Y360" i="2"/>
  <c r="W361" i="2"/>
  <c r="W360" i="2" s="1"/>
  <c r="BK361" i="2"/>
  <c r="BK360" i="2" s="1"/>
  <c r="N360" i="2" s="1"/>
  <c r="N98" i="2" s="1"/>
  <c r="N361" i="2"/>
  <c r="BE361" i="2" s="1"/>
  <c r="BI357" i="2"/>
  <c r="BH357" i="2"/>
  <c r="BG357" i="2"/>
  <c r="BF357" i="2"/>
  <c r="AA357" i="2"/>
  <c r="Y357" i="2"/>
  <c r="W357" i="2"/>
  <c r="BK357" i="2"/>
  <c r="N357" i="2"/>
  <c r="BE357" i="2" s="1"/>
  <c r="BI354" i="2"/>
  <c r="BH354" i="2"/>
  <c r="BG354" i="2"/>
  <c r="BF354" i="2"/>
  <c r="AA354" i="2"/>
  <c r="Y354" i="2"/>
  <c r="W354" i="2"/>
  <c r="BK354" i="2"/>
  <c r="N354" i="2"/>
  <c r="BE354" i="2" s="1"/>
  <c r="BI353" i="2"/>
  <c r="BH353" i="2"/>
  <c r="BG353" i="2"/>
  <c r="BF353" i="2"/>
  <c r="AA353" i="2"/>
  <c r="Y353" i="2"/>
  <c r="W353" i="2"/>
  <c r="BK353" i="2"/>
  <c r="N353" i="2"/>
  <c r="BE353" i="2" s="1"/>
  <c r="BI351" i="2"/>
  <c r="BH351" i="2"/>
  <c r="BG351" i="2"/>
  <c r="BF351" i="2"/>
  <c r="AA351" i="2"/>
  <c r="Y351" i="2"/>
  <c r="W351" i="2"/>
  <c r="BK351" i="2"/>
  <c r="N351" i="2"/>
  <c r="BE351" i="2" s="1"/>
  <c r="BI350" i="2"/>
  <c r="BH350" i="2"/>
  <c r="BG350" i="2"/>
  <c r="BF350" i="2"/>
  <c r="AA350" i="2"/>
  <c r="Y350" i="2"/>
  <c r="W350" i="2"/>
  <c r="BK350" i="2"/>
  <c r="N350" i="2"/>
  <c r="BE350" i="2" s="1"/>
  <c r="BI347" i="2"/>
  <c r="BH347" i="2"/>
  <c r="BG347" i="2"/>
  <c r="BF347" i="2"/>
  <c r="AA347" i="2"/>
  <c r="Y347" i="2"/>
  <c r="W347" i="2"/>
  <c r="BK347" i="2"/>
  <c r="N347" i="2"/>
  <c r="BE347" i="2"/>
  <c r="BI344" i="2"/>
  <c r="BH344" i="2"/>
  <c r="BG344" i="2"/>
  <c r="BF344" i="2"/>
  <c r="AA344" i="2"/>
  <c r="Y344" i="2"/>
  <c r="Y343" i="2"/>
  <c r="W344" i="2"/>
  <c r="BK344" i="2"/>
  <c r="BK343" i="2"/>
  <c r="N343" i="2" s="1"/>
  <c r="N97" i="2" s="1"/>
  <c r="N344" i="2"/>
  <c r="BE344" i="2" s="1"/>
  <c r="BI340" i="2"/>
  <c r="BH340" i="2"/>
  <c r="BG340" i="2"/>
  <c r="BF340" i="2"/>
  <c r="AA340" i="2"/>
  <c r="Y340" i="2"/>
  <c r="W340" i="2"/>
  <c r="BK340" i="2"/>
  <c r="N340" i="2"/>
  <c r="BE340" i="2" s="1"/>
  <c r="BI337" i="2"/>
  <c r="BH337" i="2"/>
  <c r="BG337" i="2"/>
  <c r="BF337" i="2"/>
  <c r="AA337" i="2"/>
  <c r="Y337" i="2"/>
  <c r="W337" i="2"/>
  <c r="BK337" i="2"/>
  <c r="N337" i="2"/>
  <c r="BE337" i="2"/>
  <c r="BI334" i="2"/>
  <c r="BH334" i="2"/>
  <c r="BG334" i="2"/>
  <c r="BF334" i="2"/>
  <c r="AA334" i="2"/>
  <c r="Y334" i="2"/>
  <c r="W334" i="2"/>
  <c r="BK334" i="2"/>
  <c r="N334" i="2"/>
  <c r="BE334" i="2" s="1"/>
  <c r="BI331" i="2"/>
  <c r="BH331" i="2"/>
  <c r="BG331" i="2"/>
  <c r="BF331" i="2"/>
  <c r="AA331" i="2"/>
  <c r="Y331" i="2"/>
  <c r="W331" i="2"/>
  <c r="BK331" i="2"/>
  <c r="N331" i="2"/>
  <c r="BE331" i="2" s="1"/>
  <c r="BI328" i="2"/>
  <c r="BH328" i="2"/>
  <c r="BG328" i="2"/>
  <c r="BF328" i="2"/>
  <c r="AA328" i="2"/>
  <c r="Y328" i="2"/>
  <c r="W328" i="2"/>
  <c r="BK328" i="2"/>
  <c r="N328" i="2"/>
  <c r="BE328" i="2" s="1"/>
  <c r="BI325" i="2"/>
  <c r="BH325" i="2"/>
  <c r="BG325" i="2"/>
  <c r="BF325" i="2"/>
  <c r="AA325" i="2"/>
  <c r="Y325" i="2"/>
  <c r="W325" i="2"/>
  <c r="BK325" i="2"/>
  <c r="N325" i="2"/>
  <c r="BE325" i="2"/>
  <c r="BI322" i="2"/>
  <c r="BH322" i="2"/>
  <c r="BG322" i="2"/>
  <c r="BF322" i="2"/>
  <c r="AA322" i="2"/>
  <c r="Y322" i="2"/>
  <c r="W322" i="2"/>
  <c r="BK322" i="2"/>
  <c r="N322" i="2"/>
  <c r="BE322" i="2" s="1"/>
  <c r="BI319" i="2"/>
  <c r="BH319" i="2"/>
  <c r="BG319" i="2"/>
  <c r="BF319" i="2"/>
  <c r="AA319" i="2"/>
  <c r="Y319" i="2"/>
  <c r="W319" i="2"/>
  <c r="BK319" i="2"/>
  <c r="N319" i="2"/>
  <c r="BE319" i="2" s="1"/>
  <c r="BI316" i="2"/>
  <c r="BH316" i="2"/>
  <c r="BG316" i="2"/>
  <c r="BF316" i="2"/>
  <c r="AA316" i="2"/>
  <c r="Y316" i="2"/>
  <c r="W316" i="2"/>
  <c r="BK316" i="2"/>
  <c r="N316" i="2"/>
  <c r="BE316" i="2" s="1"/>
  <c r="BI313" i="2"/>
  <c r="BH313" i="2"/>
  <c r="BG313" i="2"/>
  <c r="BF313" i="2"/>
  <c r="AA313" i="2"/>
  <c r="Y313" i="2"/>
  <c r="W313" i="2"/>
  <c r="BK313" i="2"/>
  <c r="N313" i="2"/>
  <c r="BE313" i="2"/>
  <c r="BI310" i="2"/>
  <c r="BH310" i="2"/>
  <c r="BG310" i="2"/>
  <c r="BF310" i="2"/>
  <c r="AA310" i="2"/>
  <c r="Y310" i="2"/>
  <c r="W310" i="2"/>
  <c r="BK310" i="2"/>
  <c r="N310" i="2"/>
  <c r="BE310" i="2" s="1"/>
  <c r="BI307" i="2"/>
  <c r="BH307" i="2"/>
  <c r="BG307" i="2"/>
  <c r="BF307" i="2"/>
  <c r="AA307" i="2"/>
  <c r="Y307" i="2"/>
  <c r="W307" i="2"/>
  <c r="BK307" i="2"/>
  <c r="N307" i="2"/>
  <c r="BE307" i="2" s="1"/>
  <c r="BI304" i="2"/>
  <c r="BH304" i="2"/>
  <c r="BG304" i="2"/>
  <c r="BF304" i="2"/>
  <c r="AA304" i="2"/>
  <c r="Y304" i="2"/>
  <c r="W304" i="2"/>
  <c r="BK304" i="2"/>
  <c r="N304" i="2"/>
  <c r="BE304" i="2" s="1"/>
  <c r="BI301" i="2"/>
  <c r="BH301" i="2"/>
  <c r="BG301" i="2"/>
  <c r="BF301" i="2"/>
  <c r="AA301" i="2"/>
  <c r="Y301" i="2"/>
  <c r="W301" i="2"/>
  <c r="BK301" i="2"/>
  <c r="N301" i="2"/>
  <c r="BE301" i="2"/>
  <c r="BI298" i="2"/>
  <c r="BH298" i="2"/>
  <c r="BG298" i="2"/>
  <c r="BF298" i="2"/>
  <c r="AA298" i="2"/>
  <c r="Y298" i="2"/>
  <c r="W298" i="2"/>
  <c r="BK298" i="2"/>
  <c r="N298" i="2"/>
  <c r="BE298" i="2" s="1"/>
  <c r="BI295" i="2"/>
  <c r="BH295" i="2"/>
  <c r="BG295" i="2"/>
  <c r="BF295" i="2"/>
  <c r="AA295" i="2"/>
  <c r="Y295" i="2"/>
  <c r="W295" i="2"/>
  <c r="BK295" i="2"/>
  <c r="N295" i="2"/>
  <c r="BE295" i="2" s="1"/>
  <c r="BI292" i="2"/>
  <c r="BH292" i="2"/>
  <c r="BG292" i="2"/>
  <c r="BF292" i="2"/>
  <c r="AA292" i="2"/>
  <c r="Y292" i="2"/>
  <c r="W292" i="2"/>
  <c r="BK292" i="2"/>
  <c r="N292" i="2"/>
  <c r="BE292" i="2" s="1"/>
  <c r="BI290" i="2"/>
  <c r="BH290" i="2"/>
  <c r="BG290" i="2"/>
  <c r="BF290" i="2"/>
  <c r="AA290" i="2"/>
  <c r="Y290" i="2"/>
  <c r="W290" i="2"/>
  <c r="BK290" i="2"/>
  <c r="N290" i="2"/>
  <c r="BE290" i="2"/>
  <c r="BI288" i="2"/>
  <c r="BH288" i="2"/>
  <c r="BG288" i="2"/>
  <c r="BF288" i="2"/>
  <c r="AA288" i="2"/>
  <c r="Y288" i="2"/>
  <c r="W288" i="2"/>
  <c r="BK288" i="2"/>
  <c r="N288" i="2"/>
  <c r="BE288" i="2" s="1"/>
  <c r="BI286" i="2"/>
  <c r="BH286" i="2"/>
  <c r="BG286" i="2"/>
  <c r="BF286" i="2"/>
  <c r="AA286" i="2"/>
  <c r="Y286" i="2"/>
  <c r="W286" i="2"/>
  <c r="BK286" i="2"/>
  <c r="N286" i="2"/>
  <c r="BE286" i="2" s="1"/>
  <c r="BI283" i="2"/>
  <c r="BH283" i="2"/>
  <c r="BG283" i="2"/>
  <c r="BF283" i="2"/>
  <c r="AA283" i="2"/>
  <c r="Y283" i="2"/>
  <c r="W283" i="2"/>
  <c r="BK283" i="2"/>
  <c r="N283" i="2"/>
  <c r="BE283" i="2" s="1"/>
  <c r="BI280" i="2"/>
  <c r="BH280" i="2"/>
  <c r="BG280" i="2"/>
  <c r="BF280" i="2"/>
  <c r="AA280" i="2"/>
  <c r="Y280" i="2"/>
  <c r="W280" i="2"/>
  <c r="BK280" i="2"/>
  <c r="N280" i="2"/>
  <c r="BE280" i="2"/>
  <c r="BI279" i="2"/>
  <c r="BH279" i="2"/>
  <c r="BG279" i="2"/>
  <c r="BF279" i="2"/>
  <c r="AA279" i="2"/>
  <c r="Y279" i="2"/>
  <c r="W279" i="2"/>
  <c r="BK279" i="2"/>
  <c r="N279" i="2"/>
  <c r="BE279" i="2" s="1"/>
  <c r="BI276" i="2"/>
  <c r="BH276" i="2"/>
  <c r="BG276" i="2"/>
  <c r="BF276" i="2"/>
  <c r="AA276" i="2"/>
  <c r="Y276" i="2"/>
  <c r="W276" i="2"/>
  <c r="BK276" i="2"/>
  <c r="N276" i="2"/>
  <c r="BE276" i="2" s="1"/>
  <c r="BI274" i="2"/>
  <c r="BH274" i="2"/>
  <c r="BG274" i="2"/>
  <c r="BF274" i="2"/>
  <c r="AA274" i="2"/>
  <c r="Y274" i="2"/>
  <c r="W274" i="2"/>
  <c r="BK274" i="2"/>
  <c r="N274" i="2"/>
  <c r="BE274" i="2" s="1"/>
  <c r="BI271" i="2"/>
  <c r="BH271" i="2"/>
  <c r="BG271" i="2"/>
  <c r="BF271" i="2"/>
  <c r="AA271" i="2"/>
  <c r="Y271" i="2"/>
  <c r="W271" i="2"/>
  <c r="BK271" i="2"/>
  <c r="N271" i="2"/>
  <c r="BE271" i="2"/>
  <c r="BI268" i="2"/>
  <c r="BH268" i="2"/>
  <c r="BG268" i="2"/>
  <c r="BF268" i="2"/>
  <c r="AA268" i="2"/>
  <c r="Y268" i="2"/>
  <c r="W268" i="2"/>
  <c r="BK268" i="2"/>
  <c r="N268" i="2"/>
  <c r="BE268" i="2" s="1"/>
  <c r="BI265" i="2"/>
  <c r="BH265" i="2"/>
  <c r="BG265" i="2"/>
  <c r="BF265" i="2"/>
  <c r="AA265" i="2"/>
  <c r="Y265" i="2"/>
  <c r="W265" i="2"/>
  <c r="BK265" i="2"/>
  <c r="N265" i="2"/>
  <c r="BE265" i="2" s="1"/>
  <c r="BI263" i="2"/>
  <c r="BH263" i="2"/>
  <c r="BG263" i="2"/>
  <c r="BF263" i="2"/>
  <c r="AA263" i="2"/>
  <c r="Y263" i="2"/>
  <c r="Y262" i="2"/>
  <c r="W263" i="2"/>
  <c r="W262" i="2" s="1"/>
  <c r="BK263" i="2"/>
  <c r="BK262" i="2" s="1"/>
  <c r="N262" i="2" s="1"/>
  <c r="N96" i="2" s="1"/>
  <c r="N263" i="2"/>
  <c r="BE263" i="2" s="1"/>
  <c r="BI259" i="2"/>
  <c r="BH259" i="2"/>
  <c r="BG259" i="2"/>
  <c r="BF259" i="2"/>
  <c r="AA259" i="2"/>
  <c r="AA258" i="2" s="1"/>
  <c r="Y259" i="2"/>
  <c r="Y258" i="2"/>
  <c r="W259" i="2"/>
  <c r="W258" i="2" s="1"/>
  <c r="BK259" i="2"/>
  <c r="BK258" i="2" s="1"/>
  <c r="N258" i="2" s="1"/>
  <c r="N95" i="2" s="1"/>
  <c r="N259" i="2"/>
  <c r="BE259" i="2"/>
  <c r="BI255" i="2"/>
  <c r="BH255" i="2"/>
  <c r="BG255" i="2"/>
  <c r="BF255" i="2"/>
  <c r="AA255" i="2"/>
  <c r="Y255" i="2"/>
  <c r="W255" i="2"/>
  <c r="BK255" i="2"/>
  <c r="N255" i="2"/>
  <c r="BE255" i="2" s="1"/>
  <c r="BI252" i="2"/>
  <c r="BH252" i="2"/>
  <c r="BG252" i="2"/>
  <c r="BF252" i="2"/>
  <c r="AA252" i="2"/>
  <c r="Y252" i="2"/>
  <c r="W252" i="2"/>
  <c r="BK252" i="2"/>
  <c r="N252" i="2"/>
  <c r="BE252" i="2" s="1"/>
  <c r="BI249" i="2"/>
  <c r="BH249" i="2"/>
  <c r="BG249" i="2"/>
  <c r="BF249" i="2"/>
  <c r="AA249" i="2"/>
  <c r="Y249" i="2"/>
  <c r="W249" i="2"/>
  <c r="BK249" i="2"/>
  <c r="N249" i="2"/>
  <c r="BE249" i="2" s="1"/>
  <c r="BI246" i="2"/>
  <c r="BH246" i="2"/>
  <c r="BG246" i="2"/>
  <c r="BF246" i="2"/>
  <c r="AA246" i="2"/>
  <c r="Y246" i="2"/>
  <c r="W246" i="2"/>
  <c r="BK246" i="2"/>
  <c r="N246" i="2"/>
  <c r="BE246" i="2"/>
  <c r="BI244" i="2"/>
  <c r="BH244" i="2"/>
  <c r="BG244" i="2"/>
  <c r="BF244" i="2"/>
  <c r="AA244" i="2"/>
  <c r="Y244" i="2"/>
  <c r="W244" i="2"/>
  <c r="BK244" i="2"/>
  <c r="N244" i="2"/>
  <c r="BE244" i="2" s="1"/>
  <c r="BI241" i="2"/>
  <c r="BH241" i="2"/>
  <c r="BG241" i="2"/>
  <c r="BF241" i="2"/>
  <c r="AA241" i="2"/>
  <c r="Y241" i="2"/>
  <c r="W241" i="2"/>
  <c r="BK241" i="2"/>
  <c r="N241" i="2"/>
  <c r="BE241" i="2" s="1"/>
  <c r="BI238" i="2"/>
  <c r="BH238" i="2"/>
  <c r="BG238" i="2"/>
  <c r="BF238" i="2"/>
  <c r="AA238" i="2"/>
  <c r="Y238" i="2"/>
  <c r="W238" i="2"/>
  <c r="BK238" i="2"/>
  <c r="N238" i="2"/>
  <c r="BE238" i="2" s="1"/>
  <c r="BI236" i="2"/>
  <c r="BH236" i="2"/>
  <c r="BG236" i="2"/>
  <c r="BF236" i="2"/>
  <c r="AA236" i="2"/>
  <c r="Y236" i="2"/>
  <c r="Y235" i="2" s="1"/>
  <c r="W236" i="2"/>
  <c r="BK236" i="2"/>
  <c r="BK235" i="2" s="1"/>
  <c r="N235" i="2" s="1"/>
  <c r="N94" i="2" s="1"/>
  <c r="N236" i="2"/>
  <c r="BE236" i="2"/>
  <c r="BI232" i="2"/>
  <c r="BH232" i="2"/>
  <c r="BG232" i="2"/>
  <c r="BF232" i="2"/>
  <c r="AA232" i="2"/>
  <c r="Y232" i="2"/>
  <c r="W232" i="2"/>
  <c r="BK232" i="2"/>
  <c r="N232" i="2"/>
  <c r="BE232" i="2"/>
  <c r="BI229" i="2"/>
  <c r="BH229" i="2"/>
  <c r="BG229" i="2"/>
  <c r="BF229" i="2"/>
  <c r="AA229" i="2"/>
  <c r="Y229" i="2"/>
  <c r="W229" i="2"/>
  <c r="BK229" i="2"/>
  <c r="N229" i="2"/>
  <c r="BE229" i="2" s="1"/>
  <c r="BI227" i="2"/>
  <c r="BH227" i="2"/>
  <c r="BG227" i="2"/>
  <c r="BF227" i="2"/>
  <c r="AA227" i="2"/>
  <c r="Y227" i="2"/>
  <c r="W227" i="2"/>
  <c r="BK227" i="2"/>
  <c r="N227" i="2"/>
  <c r="BE227" i="2" s="1"/>
  <c r="BI224" i="2"/>
  <c r="BH224" i="2"/>
  <c r="BG224" i="2"/>
  <c r="BF224" i="2"/>
  <c r="AA224" i="2"/>
  <c r="Y224" i="2"/>
  <c r="W224" i="2"/>
  <c r="BK224" i="2"/>
  <c r="N224" i="2"/>
  <c r="BE224" i="2" s="1"/>
  <c r="BI222" i="2"/>
  <c r="BH222" i="2"/>
  <c r="BG222" i="2"/>
  <c r="BF222" i="2"/>
  <c r="AA222" i="2"/>
  <c r="Y222" i="2"/>
  <c r="W222" i="2"/>
  <c r="BK222" i="2"/>
  <c r="N222" i="2"/>
  <c r="BE222" i="2"/>
  <c r="BI219" i="2"/>
  <c r="BH219" i="2"/>
  <c r="BG219" i="2"/>
  <c r="BF219" i="2"/>
  <c r="AA219" i="2"/>
  <c r="Y219" i="2"/>
  <c r="W219" i="2"/>
  <c r="BK219" i="2"/>
  <c r="N219" i="2"/>
  <c r="BE219" i="2" s="1"/>
  <c r="BI217" i="2"/>
  <c r="BH217" i="2"/>
  <c r="BG217" i="2"/>
  <c r="BF217" i="2"/>
  <c r="AA217" i="2"/>
  <c r="Y217" i="2"/>
  <c r="W217" i="2"/>
  <c r="BK217" i="2"/>
  <c r="N217" i="2"/>
  <c r="BE217" i="2" s="1"/>
  <c r="BI214" i="2"/>
  <c r="BH214" i="2"/>
  <c r="BG214" i="2"/>
  <c r="BF214" i="2"/>
  <c r="AA214" i="2"/>
  <c r="Y214" i="2"/>
  <c r="W214" i="2"/>
  <c r="BK214" i="2"/>
  <c r="N214" i="2"/>
  <c r="BE214" i="2" s="1"/>
  <c r="BI211" i="2"/>
  <c r="BH211" i="2"/>
  <c r="BG211" i="2"/>
  <c r="BF211" i="2"/>
  <c r="AA211" i="2"/>
  <c r="Y211" i="2"/>
  <c r="W211" i="2"/>
  <c r="BK211" i="2"/>
  <c r="N211" i="2"/>
  <c r="BE211" i="2"/>
  <c r="BI209" i="2"/>
  <c r="BH209" i="2"/>
  <c r="BG209" i="2"/>
  <c r="BF209" i="2"/>
  <c r="AA209" i="2"/>
  <c r="Y209" i="2"/>
  <c r="W209" i="2"/>
  <c r="BK209" i="2"/>
  <c r="N209" i="2"/>
  <c r="BE209" i="2" s="1"/>
  <c r="BI207" i="2"/>
  <c r="BH207" i="2"/>
  <c r="BG207" i="2"/>
  <c r="BF207" i="2"/>
  <c r="AA207" i="2"/>
  <c r="Y207" i="2"/>
  <c r="W207" i="2"/>
  <c r="BK207" i="2"/>
  <c r="N207" i="2"/>
  <c r="BE207" i="2" s="1"/>
  <c r="BI204" i="2"/>
  <c r="BH204" i="2"/>
  <c r="BG204" i="2"/>
  <c r="BF204" i="2"/>
  <c r="AA204" i="2"/>
  <c r="Y204" i="2"/>
  <c r="W204" i="2"/>
  <c r="BK204" i="2"/>
  <c r="N204" i="2"/>
  <c r="BE204" i="2" s="1"/>
  <c r="BI201" i="2"/>
  <c r="BH201" i="2"/>
  <c r="BG201" i="2"/>
  <c r="BF201" i="2"/>
  <c r="AA201" i="2"/>
  <c r="Y201" i="2"/>
  <c r="Y200" i="2" s="1"/>
  <c r="W201" i="2"/>
  <c r="BK201" i="2"/>
  <c r="BK200" i="2" s="1"/>
  <c r="N200" i="2" s="1"/>
  <c r="N93" i="2" s="1"/>
  <c r="N201" i="2"/>
  <c r="BE201" i="2"/>
  <c r="BI198" i="2"/>
  <c r="BH198" i="2"/>
  <c r="BG198" i="2"/>
  <c r="BF198" i="2"/>
  <c r="AA198" i="2"/>
  <c r="Y198" i="2"/>
  <c r="W198" i="2"/>
  <c r="BK198" i="2"/>
  <c r="N198" i="2"/>
  <c r="BE198" i="2"/>
  <c r="BI196" i="2"/>
  <c r="BH196" i="2"/>
  <c r="BG196" i="2"/>
  <c r="BF196" i="2"/>
  <c r="AA196" i="2"/>
  <c r="Y196" i="2"/>
  <c r="W196" i="2"/>
  <c r="BK196" i="2"/>
  <c r="N196" i="2"/>
  <c r="BE196" i="2" s="1"/>
  <c r="BI193" i="2"/>
  <c r="BH193" i="2"/>
  <c r="BG193" i="2"/>
  <c r="BF193" i="2"/>
  <c r="AA193" i="2"/>
  <c r="Y193" i="2"/>
  <c r="W193" i="2"/>
  <c r="BK193" i="2"/>
  <c r="N193" i="2"/>
  <c r="BE193" i="2" s="1"/>
  <c r="BI190" i="2"/>
  <c r="BH190" i="2"/>
  <c r="BG190" i="2"/>
  <c r="BF190" i="2"/>
  <c r="AA190" i="2"/>
  <c r="Y190" i="2"/>
  <c r="W190" i="2"/>
  <c r="BK190" i="2"/>
  <c r="N190" i="2"/>
  <c r="BE190" i="2" s="1"/>
  <c r="BI186" i="2"/>
  <c r="BH186" i="2"/>
  <c r="BG186" i="2"/>
  <c r="BF186" i="2"/>
  <c r="AA186" i="2"/>
  <c r="Y186" i="2"/>
  <c r="W186" i="2"/>
  <c r="BK186" i="2"/>
  <c r="N186" i="2"/>
  <c r="BE186" i="2" s="1"/>
  <c r="BI182" i="2"/>
  <c r="BH182" i="2"/>
  <c r="BG182" i="2"/>
  <c r="BF182" i="2"/>
  <c r="AA182" i="2"/>
  <c r="Y182" i="2"/>
  <c r="W182" i="2"/>
  <c r="BK182" i="2"/>
  <c r="N182" i="2"/>
  <c r="BE182" i="2" s="1"/>
  <c r="BI179" i="2"/>
  <c r="BH179" i="2"/>
  <c r="BG179" i="2"/>
  <c r="BF179" i="2"/>
  <c r="AA179" i="2"/>
  <c r="Y179" i="2"/>
  <c r="W179" i="2"/>
  <c r="BK179" i="2"/>
  <c r="N179" i="2"/>
  <c r="BE179" i="2" s="1"/>
  <c r="BI176" i="2"/>
  <c r="BH176" i="2"/>
  <c r="BG176" i="2"/>
  <c r="BF176" i="2"/>
  <c r="AA176" i="2"/>
  <c r="Y176" i="2"/>
  <c r="W176" i="2"/>
  <c r="BK176" i="2"/>
  <c r="N176" i="2"/>
  <c r="BE176" i="2" s="1"/>
  <c r="BI174" i="2"/>
  <c r="BH174" i="2"/>
  <c r="BG174" i="2"/>
  <c r="BF174" i="2"/>
  <c r="AA174" i="2"/>
  <c r="Y174" i="2"/>
  <c r="W174" i="2"/>
  <c r="BK174" i="2"/>
  <c r="N174" i="2"/>
  <c r="BE174" i="2" s="1"/>
  <c r="BI172" i="2"/>
  <c r="BH172" i="2"/>
  <c r="BG172" i="2"/>
  <c r="BF172" i="2"/>
  <c r="AA172" i="2"/>
  <c r="Y172" i="2"/>
  <c r="W172" i="2"/>
  <c r="BK172" i="2"/>
  <c r="N172" i="2"/>
  <c r="BE172" i="2" s="1"/>
  <c r="BI170" i="2"/>
  <c r="BH170" i="2"/>
  <c r="BG170" i="2"/>
  <c r="BF170" i="2"/>
  <c r="AA170" i="2"/>
  <c r="Y170" i="2"/>
  <c r="W170" i="2"/>
  <c r="BK170" i="2"/>
  <c r="N170" i="2"/>
  <c r="BE170" i="2" s="1"/>
  <c r="BI167" i="2"/>
  <c r="BH167" i="2"/>
  <c r="BG167" i="2"/>
  <c r="BF167" i="2"/>
  <c r="AA167" i="2"/>
  <c r="Y167" i="2"/>
  <c r="W167" i="2"/>
  <c r="BK167" i="2"/>
  <c r="N167" i="2"/>
  <c r="BE167" i="2" s="1"/>
  <c r="BI165" i="2"/>
  <c r="BH165" i="2"/>
  <c r="BG165" i="2"/>
  <c r="BF165" i="2"/>
  <c r="AA165" i="2"/>
  <c r="Y165" i="2"/>
  <c r="W165" i="2"/>
  <c r="BK165" i="2"/>
  <c r="N165" i="2"/>
  <c r="BE165" i="2" s="1"/>
  <c r="BI162" i="2"/>
  <c r="BH162" i="2"/>
  <c r="BG162" i="2"/>
  <c r="BF162" i="2"/>
  <c r="AA162" i="2"/>
  <c r="Y162" i="2"/>
  <c r="Y161" i="2" s="1"/>
  <c r="W162" i="2"/>
  <c r="BK162" i="2"/>
  <c r="N162" i="2"/>
  <c r="BE162" i="2" s="1"/>
  <c r="N91" i="2"/>
  <c r="BI158" i="2"/>
  <c r="BH158" i="2"/>
  <c r="BG158" i="2"/>
  <c r="BF158" i="2"/>
  <c r="AA158" i="2"/>
  <c r="Y158" i="2"/>
  <c r="W158" i="2"/>
  <c r="BK158" i="2"/>
  <c r="N158" i="2"/>
  <c r="BE158" i="2"/>
  <c r="BI156" i="2"/>
  <c r="BH156" i="2"/>
  <c r="BG156" i="2"/>
  <c r="BF156" i="2"/>
  <c r="AA156" i="2"/>
  <c r="Y156" i="2"/>
  <c r="W156" i="2"/>
  <c r="BK156" i="2"/>
  <c r="N156" i="2"/>
  <c r="BE156" i="2"/>
  <c r="BI154" i="2"/>
  <c r="BH154" i="2"/>
  <c r="BG154" i="2"/>
  <c r="BF154" i="2"/>
  <c r="AA154" i="2"/>
  <c r="Y154" i="2"/>
  <c r="W154" i="2"/>
  <c r="BK154" i="2"/>
  <c r="N154" i="2"/>
  <c r="BE154" i="2"/>
  <c r="BI151" i="2"/>
  <c r="BH151" i="2"/>
  <c r="BG151" i="2"/>
  <c r="BF151" i="2"/>
  <c r="AA151" i="2"/>
  <c r="Y151" i="2"/>
  <c r="W151" i="2"/>
  <c r="BK151" i="2"/>
  <c r="N151" i="2"/>
  <c r="BE151" i="2"/>
  <c r="BI148" i="2"/>
  <c r="BH148" i="2"/>
  <c r="BG148" i="2"/>
  <c r="BF148" i="2"/>
  <c r="AA148" i="2"/>
  <c r="Y148" i="2"/>
  <c r="W148" i="2"/>
  <c r="BK148" i="2"/>
  <c r="N148" i="2"/>
  <c r="BE148" i="2"/>
  <c r="BI145" i="2"/>
  <c r="BH145" i="2"/>
  <c r="BG145" i="2"/>
  <c r="BF145" i="2"/>
  <c r="AA145" i="2"/>
  <c r="Y145" i="2"/>
  <c r="W145" i="2"/>
  <c r="BK145" i="2"/>
  <c r="N145" i="2"/>
  <c r="BE145" i="2"/>
  <c r="BI142" i="2"/>
  <c r="BH142" i="2"/>
  <c r="BG142" i="2"/>
  <c r="BF142" i="2"/>
  <c r="AA142" i="2"/>
  <c r="Y142" i="2"/>
  <c r="W142" i="2"/>
  <c r="BK142" i="2"/>
  <c r="N142" i="2"/>
  <c r="BE142" i="2"/>
  <c r="BI140" i="2"/>
  <c r="BH140" i="2"/>
  <c r="BG140" i="2"/>
  <c r="BF140" i="2"/>
  <c r="AA140" i="2"/>
  <c r="Y140" i="2"/>
  <c r="W140" i="2"/>
  <c r="BK140" i="2"/>
  <c r="N140" i="2"/>
  <c r="BE140" i="2"/>
  <c r="BI137" i="2"/>
  <c r="BH137" i="2"/>
  <c r="BG137" i="2"/>
  <c r="BF137" i="2"/>
  <c r="AA137" i="2"/>
  <c r="Y137" i="2"/>
  <c r="W137" i="2"/>
  <c r="BK137" i="2"/>
  <c r="N137" i="2"/>
  <c r="BE137" i="2"/>
  <c r="BI134" i="2"/>
  <c r="BH134" i="2"/>
  <c r="BG134" i="2"/>
  <c r="BF134" i="2"/>
  <c r="AA134" i="2"/>
  <c r="Y134" i="2"/>
  <c r="Y130" i="2" s="1"/>
  <c r="Y129" i="2" s="1"/>
  <c r="Y128" i="2" s="1"/>
  <c r="W134" i="2"/>
  <c r="BK134" i="2"/>
  <c r="N134" i="2"/>
  <c r="BE134" i="2"/>
  <c r="BI131" i="2"/>
  <c r="BH131" i="2"/>
  <c r="BG131" i="2"/>
  <c r="H34" i="2"/>
  <c r="BB88" i="1" s="1"/>
  <c r="BB87" i="1" s="1"/>
  <c r="BF131" i="2"/>
  <c r="AA131" i="2"/>
  <c r="AA130" i="2"/>
  <c r="Y131" i="2"/>
  <c r="W131" i="2"/>
  <c r="W130" i="2"/>
  <c r="BK131" i="2"/>
  <c r="N131" i="2"/>
  <c r="BE131" i="2" s="1"/>
  <c r="F122" i="2"/>
  <c r="F120" i="2"/>
  <c r="M28" i="2"/>
  <c r="AS88" i="1"/>
  <c r="F81" i="2"/>
  <c r="F79" i="2"/>
  <c r="O21" i="2"/>
  <c r="E21" i="2"/>
  <c r="M125" i="2" s="1"/>
  <c r="M84" i="2"/>
  <c r="O20" i="2"/>
  <c r="O18" i="2"/>
  <c r="E18" i="2"/>
  <c r="M83" i="2" s="1"/>
  <c r="M124" i="2"/>
  <c r="O17" i="2"/>
  <c r="O15" i="2"/>
  <c r="E15" i="2"/>
  <c r="F125" i="2" s="1"/>
  <c r="F84" i="2"/>
  <c r="O14" i="2"/>
  <c r="O12" i="2"/>
  <c r="E12" i="2"/>
  <c r="F124" i="2"/>
  <c r="F83" i="2"/>
  <c r="O11" i="2"/>
  <c r="O9" i="2"/>
  <c r="M122" i="2" s="1"/>
  <c r="M81" i="2"/>
  <c r="F6" i="2"/>
  <c r="F119" i="2" s="1"/>
  <c r="AK27" i="1"/>
  <c r="AS87" i="1"/>
  <c r="AM83" i="1"/>
  <c r="L83" i="1"/>
  <c r="AM82" i="1"/>
  <c r="L82" i="1"/>
  <c r="L80" i="1"/>
  <c r="L78" i="1"/>
  <c r="BK394" i="2" l="1"/>
  <c r="N394" i="2" s="1"/>
  <c r="N106" i="2" s="1"/>
  <c r="H32" i="2"/>
  <c r="AZ88" i="1" s="1"/>
  <c r="AZ87" i="1" s="1"/>
  <c r="W31" i="1" s="1"/>
  <c r="M32" i="2"/>
  <c r="AV88" i="1" s="1"/>
  <c r="BK161" i="2"/>
  <c r="N161" i="2" s="1"/>
  <c r="N92" i="2" s="1"/>
  <c r="AX87" i="1"/>
  <c r="W33" i="1"/>
  <c r="W161" i="2"/>
  <c r="W129" i="2" s="1"/>
  <c r="W128" i="2" s="1"/>
  <c r="AU88" i="1" s="1"/>
  <c r="AU87" i="1" s="1"/>
  <c r="AA200" i="2"/>
  <c r="AA129" i="2" s="1"/>
  <c r="AA128" i="2" s="1"/>
  <c r="W200" i="2"/>
  <c r="AA235" i="2"/>
  <c r="W235" i="2"/>
  <c r="W375" i="2"/>
  <c r="N365" i="2"/>
  <c r="N100" i="2" s="1"/>
  <c r="BK364" i="2"/>
  <c r="N364" i="2" s="1"/>
  <c r="N99" i="2" s="1"/>
  <c r="N376" i="2"/>
  <c r="N103" i="2" s="1"/>
  <c r="BK375" i="2"/>
  <c r="N375" i="2" s="1"/>
  <c r="N102" i="2" s="1"/>
  <c r="H35" i="2"/>
  <c r="BC88" i="1" s="1"/>
  <c r="BC87" i="1" s="1"/>
  <c r="AA343" i="2"/>
  <c r="F78" i="2"/>
  <c r="BK130" i="2"/>
  <c r="H33" i="2"/>
  <c r="BA88" i="1" s="1"/>
  <c r="BA87" i="1" s="1"/>
  <c r="AA161" i="2"/>
  <c r="H36" i="2"/>
  <c r="BD88" i="1" s="1"/>
  <c r="BD87" i="1" s="1"/>
  <c r="W35" i="1" s="1"/>
  <c r="AA262" i="2"/>
  <c r="W343" i="2"/>
  <c r="AA360" i="2"/>
  <c r="M33" i="2"/>
  <c r="AW88" i="1" s="1"/>
  <c r="AT88" i="1" s="1"/>
  <c r="AV87" i="1" l="1"/>
  <c r="AT87" i="1" s="1"/>
  <c r="W32" i="1"/>
  <c r="AW87" i="1"/>
  <c r="AK32" i="1" s="1"/>
  <c r="W34" i="1"/>
  <c r="AY87" i="1"/>
  <c r="AK31" i="1"/>
  <c r="N130" i="2"/>
  <c r="N90" i="2" s="1"/>
  <c r="BK129" i="2"/>
  <c r="BK128" i="2" l="1"/>
  <c r="N128" i="2" s="1"/>
  <c r="N88" i="2" s="1"/>
  <c r="N129" i="2"/>
  <c r="N89" i="2" s="1"/>
  <c r="M27" i="2" l="1"/>
  <c r="M30" i="2" s="1"/>
  <c r="L111" i="2"/>
  <c r="AG88" i="1" l="1"/>
  <c r="L38" i="2"/>
  <c r="AG87" i="1" l="1"/>
  <c r="AN88" i="1"/>
  <c r="AG92" i="1" l="1"/>
  <c r="AK26" i="1"/>
  <c r="AK29" i="1" s="1"/>
  <c r="AK37" i="1" s="1"/>
  <c r="AN87" i="1"/>
  <c r="AN92" i="1" s="1"/>
</calcChain>
</file>

<file path=xl/sharedStrings.xml><?xml version="1.0" encoding="utf-8"?>
<sst xmlns="http://schemas.openxmlformats.org/spreadsheetml/2006/main" count="2730" uniqueCount="666">
  <si>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</si>
  <si>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</si>
  <si>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</si>
  <si>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</si>
  <si>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</si>
  <si>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</si>
  <si>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</si>
  <si>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</si>
  <si>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</si>
  <si>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</si>
  <si>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</si>
  <si>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</si>
  <si>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</si>
  <si>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</si>
  <si>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</si>
  <si>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</si>
  <si>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Stavba:</t>
  </si>
  <si>
    <t>X – 037 Líšnická - Jeremiášova (Ke Hřbitovu)</t>
  </si>
  <si>
    <t>JKSO:</t>
  </si>
  <si>
    <t>CC-CZ:</t>
  </si>
  <si>
    <t>Místo:</t>
  </si>
  <si>
    <t xml:space="preserve"> </t>
  </si>
  <si>
    <t>Datum:</t>
  </si>
  <si>
    <t>Objednatel: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</si>
  <si>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</si>
  <si>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</si>
  <si>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</si>
  <si>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</si>
  <si>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</si>
  <si>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</si>
  <si>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</si>
  <si>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</si>
  <si>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</si>
  <si>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</si>
  <si>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</si>
  <si>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</si>
  <si>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</si>
  <si>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</si>
  <si>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</si>
  <si>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</si>
  <si>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</si>
  <si>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</si>
  <si>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</si>
  <si>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</si>
  <si>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</si>
  <si>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</si>
  <si>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</si>
  <si>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</si>
  <si>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</si>
  <si>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</si>
  <si>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</si>
  <si>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</si>
  <si>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</si>
  <si>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</si>
  <si>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</si>
  <si>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</si>
  <si>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</si>
  <si>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</si>
  <si>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</si>
  <si>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</si>
  <si>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</si>
  <si>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</si>
  <si>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</si>
  <si>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</si>
  <si>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</si>
  <si>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</si>
  <si>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</si>
  <si>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</si>
  <si>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</si>
  <si>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</si>
  <si>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</si>
  <si>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</si>
  <si>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</si>
  <si>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{0fefdd9f-2655-40d2-ac59-cf8fe01f936b}</t>
  </si>
  <si>
    <t>{00000000-0000-0000-0000-000000000000}</t>
  </si>
  <si>
    <t>/</t>
  </si>
  <si>
    <t>111</t>
  </si>
  <si>
    <t>1</t>
  </si>
  <si>
    <t>{1fb85a6e-1dff-4235-807d-5c568a91093c}</t>
  </si>
  <si>
    <t>2) Ostatní náklady ze souhrnného listu</t>
  </si>
  <si>
    <t>Procent. zadání_x000D_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</si>
  <si>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</si>
  <si>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</si>
  <si>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</si>
  <si>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</si>
  <si>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</si>
  <si>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</si>
  <si>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</si>
  <si>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</si>
  <si>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</si>
  <si>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</si>
  <si>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111 - X – 037 Líšnická - Jeremiášova (Ke Hřbitovu)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</si>
  <si>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</si>
  <si>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</si>
  <si>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</si>
  <si>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</si>
  <si>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</si>
  <si>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</si>
  <si>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</si>
  <si>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</si>
  <si>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</si>
  <si>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</si>
  <si>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</si>
  <si>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</si>
  <si>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</si>
  <si>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</si>
  <si>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</si>
  <si>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</si>
  <si>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</si>
  <si>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</si>
  <si>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</si>
  <si>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789 - Povrchové úpravy ocelových konstrukcí a technologických zařízení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</si>
  <si>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</si>
  <si>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</si>
  <si>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</si>
  <si>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</si>
  <si>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</si>
  <si>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</si>
  <si>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</si>
  <si>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</si>
  <si>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</si>
  <si>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</si>
  <si>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</si>
  <si>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</si>
  <si>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</si>
  <si>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</si>
  <si>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</si>
  <si>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</si>
  <si>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</si>
  <si>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</si>
  <si>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</si>
  <si>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</si>
  <si>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</si>
  <si>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</si>
  <si>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</si>
  <si>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113154113</t>
  </si>
  <si>
    <t>Frézování živičného krytu tl 50 mm pruh š 0,5 m pl do 500 m2 bez překážek v trase</t>
  </si>
  <si>
    <t>m2</t>
  </si>
  <si>
    <t>4</t>
  </si>
  <si>
    <t>1632989467</t>
  </si>
  <si>
    <t>Frézování povrchové vrstvy chodníku z litého asfaltu</t>
  </si>
  <si>
    <t>P</t>
  </si>
  <si>
    <t>11.7+25.5</t>
  </si>
  <si>
    <t>VV</t>
  </si>
  <si>
    <t>113154253</t>
  </si>
  <si>
    <t>Frézování živičného krytu tl 50 mm pruh š 1 m pl do 1000 m2 s překážkami v trase</t>
  </si>
  <si>
    <t>-707094016</t>
  </si>
  <si>
    <t>Frézování stmelených podkladních vrstev vozovky na předpolích mostu</t>
  </si>
  <si>
    <t>1.6*58.3</t>
  </si>
  <si>
    <t>3</t>
  </si>
  <si>
    <t>113154254</t>
  </si>
  <si>
    <t>Frézování živičného krytu tl 100 mm pruh š 1 m pl do 1000 m2 s překážkami v trase</t>
  </si>
  <si>
    <t>-1128521092</t>
  </si>
  <si>
    <t>(169.6+83.7)+(11.5+25.8)+2*6.22+4*(8.9+8.4)+5.9*3.7</t>
  </si>
  <si>
    <t>113202111</t>
  </si>
  <si>
    <t>Vytrhání obrub krajníků obrubníků stojatých</t>
  </si>
  <si>
    <t>m</t>
  </si>
  <si>
    <t>-748682691</t>
  </si>
  <si>
    <t>18+13+2*58.3+10+15+4+12+2+6</t>
  </si>
  <si>
    <t>5</t>
  </si>
  <si>
    <t>121101103</t>
  </si>
  <si>
    <t>Sejmutí ornice s přemístěním na vzdálenost do 250 m</t>
  </si>
  <si>
    <t>m3</t>
  </si>
  <si>
    <t>-1820059361</t>
  </si>
  <si>
    <t>ROZPROSTŘENÍ ORNICE VE SVAHU V TL DO 0,15M</t>
  </si>
  <si>
    <t>2*2*6*0.2+0.2*0.5*(2+2.7+1.7+2.5)</t>
  </si>
  <si>
    <t>6</t>
  </si>
  <si>
    <t>131101202</t>
  </si>
  <si>
    <t>Hloubení jam zapažených v hornině tř. 1 a 2 objemu do 1000 m3</t>
  </si>
  <si>
    <t>1141985888</t>
  </si>
  <si>
    <t>výkop za závěrnými zídkami nad přechodovými deskami, výkopy okolo opěr, výkopy pro povrchové odvodnění, výkopy okolo pilířů - včetně zajištění stavebních jam pažením, včetně odvozu na skládku, neobsahuje skládkovné</t>
  </si>
  <si>
    <t>3.7*8.9+3.1*8.4+0.2*(5.3+19.4)+1.6*0.1*58.3+1.5*2*2+1.5*0.5*(2+2.7+1.7+2.5)+3.2*2*11+2*2*6*0.7*1+18*1+2*2*1.5</t>
  </si>
  <si>
    <t>7</t>
  </si>
  <si>
    <t>174101101</t>
  </si>
  <si>
    <t>Zásyp jam, šachet rýh nebo kolem objektů sypaninou se zhutněním</t>
  </si>
  <si>
    <t>-1084756726</t>
  </si>
  <si>
    <t>Zásyp vpustí, šachet a svodů, obnova násypu okolo opěr a pilířů, vyrovnávací vrstva v chodníků a ostatní úpravy terénu. Zemina velmi vhodná, vč. nákupu materiálu a hutnění po vrstvách tl. 300 mm</t>
  </si>
  <si>
    <t>0.1*(5.3+19.4)+1.5*0.8*2+2*1*1.5+1.5*0.5*(2+2.7+1.7+2.5)+3.2*2*11+2*2*6*0.5*1</t>
  </si>
  <si>
    <t>8</t>
  </si>
  <si>
    <t>174201101</t>
  </si>
  <si>
    <t>Zásyp jam, šachet rýh nebo kolem objektů sypaninou bez zhutnění</t>
  </si>
  <si>
    <t>-880625664</t>
  </si>
  <si>
    <t>Zásyp prostoru pro odvodnění - štěrk frakce 32/64</t>
  </si>
  <si>
    <t>2*2*1.5</t>
  </si>
  <si>
    <t>9</t>
  </si>
  <si>
    <t>M</t>
  </si>
  <si>
    <t>58337368</t>
  </si>
  <si>
    <t>štěrkopísek frakce netříděná zásyp</t>
  </si>
  <si>
    <t>t</t>
  </si>
  <si>
    <t>-1341889810</t>
  </si>
  <si>
    <t>96,945*1,9</t>
  </si>
  <si>
    <t>10</t>
  </si>
  <si>
    <t>58331200</t>
  </si>
  <si>
    <t>štěrkopísek netříděný zásypový materiál</t>
  </si>
  <si>
    <t>2147425015</t>
  </si>
  <si>
    <t>6*1,9</t>
  </si>
  <si>
    <t>11</t>
  </si>
  <si>
    <t>181301102</t>
  </si>
  <si>
    <t>Rozprostření ornice tl vrstvy do 150 mm pl do 500 m2 v rovině nebo ve svahu do 1:5</t>
  </si>
  <si>
    <t>396413504</t>
  </si>
  <si>
    <t>2*2*6+0.5*(2+2.7+1.7+2.5)</t>
  </si>
  <si>
    <t>12</t>
  </si>
  <si>
    <t>317171126</t>
  </si>
  <si>
    <t>Kotvení monolitického betonu římsy do mostovky kotvou do vývrtu</t>
  </si>
  <si>
    <t>kus</t>
  </si>
  <si>
    <t>-1353761629</t>
  </si>
  <si>
    <t>Kotvy římsy á 1 m, na prac. spáře ochrana výztuže pozink. resp. epoxy nátěr</t>
  </si>
  <si>
    <t>2*67</t>
  </si>
  <si>
    <t>13</t>
  </si>
  <si>
    <t>54879202</t>
  </si>
  <si>
    <t>kotva do vývrtu pro kotvení mostní  římsy</t>
  </si>
  <si>
    <t>-1309686375</t>
  </si>
  <si>
    <t>14</t>
  </si>
  <si>
    <t>317321118</t>
  </si>
  <si>
    <t>Mostní římsy ze ŽB C 30/37</t>
  </si>
  <si>
    <t>223679003</t>
  </si>
  <si>
    <t>Horní povrch římsy opatřen striáží</t>
  </si>
  <si>
    <t>0.652*58.3+0.293*58.3+0.35*(4.7+4.5*2+3.9)+0.3*0.5*(4.5+4)+4.5*0.5*1.8</t>
  </si>
  <si>
    <t>317353121</t>
  </si>
  <si>
    <t>Bednění mostních říms všech tvarů - zřízení</t>
  </si>
  <si>
    <t>-371015652</t>
  </si>
  <si>
    <t>58.3+58.3+(4.7+4.5*2+3.9)+(4.5+4)+4.5</t>
  </si>
  <si>
    <t>16</t>
  </si>
  <si>
    <t>317353221</t>
  </si>
  <si>
    <t>Bednění mostních říms všech tvarů - odstranění</t>
  </si>
  <si>
    <t>1809384023</t>
  </si>
  <si>
    <t>17</t>
  </si>
  <si>
    <t>317361116</t>
  </si>
  <si>
    <t>Výztuž mostních říms z betonářské oceli 10 505</t>
  </si>
  <si>
    <t>1747305904</t>
  </si>
  <si>
    <t>0,180*66,579</t>
  </si>
  <si>
    <t>18</t>
  </si>
  <si>
    <t>317661142</t>
  </si>
  <si>
    <t>Výplň spár monolitické římsy tmelem polyuretanovým šířky spáry do 40 mm</t>
  </si>
  <si>
    <t>1752442815</t>
  </si>
  <si>
    <t>Těsnící zálivka s předtěsněním podél říms, obrubníků a v místech napojení nové a stávající vozovky</t>
  </si>
  <si>
    <t>64+45.2</t>
  </si>
  <si>
    <t>19</t>
  </si>
  <si>
    <t>334323118</t>
  </si>
  <si>
    <t>Mostní opěry a úložné prahy ze ŽB C 30/37</t>
  </si>
  <si>
    <t>1055339458</t>
  </si>
  <si>
    <t>Nové vybetonování horní části úložných prahů a závěrných zídek</t>
  </si>
  <si>
    <t>0.4*2*2*0.7+0.4*1.1*2*(8.8+2*1)+2*1.15*0.25*8.2+4*0.7*0.7*0.26</t>
  </si>
  <si>
    <t>20</t>
  </si>
  <si>
    <t>334351112</t>
  </si>
  <si>
    <t>Bednění systémové mostních opěr a úložných prahů z překližek pro ŽB - zřízení</t>
  </si>
  <si>
    <t>1959924055</t>
  </si>
  <si>
    <t>(1.3*0,5)*4</t>
  </si>
  <si>
    <t>1,3*8,8*2</t>
  </si>
  <si>
    <t>Součet</t>
  </si>
  <si>
    <t>334351211</t>
  </si>
  <si>
    <t>Bednění systémové mostních opěr a úložných prahů z překližek - odstranění</t>
  </si>
  <si>
    <t>-167602352</t>
  </si>
  <si>
    <t>22</t>
  </si>
  <si>
    <t>334361226</t>
  </si>
  <si>
    <t>Výztuž křídel, závěrných zdí z betonářské oceli 10 505</t>
  </si>
  <si>
    <t>561920051</t>
  </si>
  <si>
    <t>Předpoklad 300 kg/m3 včetně spřahovacích trnů</t>
  </si>
  <si>
    <t>0,300*15,849</t>
  </si>
  <si>
    <t>23</t>
  </si>
  <si>
    <t>334361266</t>
  </si>
  <si>
    <t>Výztuž úložných prahů ložisek z betonářské oceli 10 505</t>
  </si>
  <si>
    <t>756737719</t>
  </si>
  <si>
    <t>Předpoklad 230 kg/m3 včetně spřahovacích trnů</t>
  </si>
  <si>
    <t>0,230*17,748</t>
  </si>
  <si>
    <t>24</t>
  </si>
  <si>
    <t>339921111</t>
  </si>
  <si>
    <t>Osazování betonových palisád do betonového základu jednotlivě výšky prvku do 0,5 m</t>
  </si>
  <si>
    <t>536929024</t>
  </si>
  <si>
    <t>44</t>
  </si>
  <si>
    <t>25</t>
  </si>
  <si>
    <t>388995212</t>
  </si>
  <si>
    <t>Chránička kabelů z trub HDPE v římse DN 110</t>
  </si>
  <si>
    <t>2082011435</t>
  </si>
  <si>
    <t>4*60</t>
  </si>
  <si>
    <t>26</t>
  </si>
  <si>
    <t>421321128</t>
  </si>
  <si>
    <t>Mostní nosné konstrukce deskové ze ŽB C 30/37</t>
  </si>
  <si>
    <t>-2025830678</t>
  </si>
  <si>
    <t>Vyrovnávací beton C30/37-XF3</t>
  </si>
  <si>
    <t>54.3*(0.2*0.35+0.18*0.35)+2*1.3*3</t>
  </si>
  <si>
    <t>27</t>
  </si>
  <si>
    <t>421321129</t>
  </si>
  <si>
    <t>Mostní nosné konstrukce deskové ze ŽB C 35/45</t>
  </si>
  <si>
    <t>1803515346</t>
  </si>
  <si>
    <t>Nový spřažený železobetonový příčník</t>
  </si>
  <si>
    <t>2*(0.7*3.7+2*2.5*1.1+2*0.8*0.7*0.7)</t>
  </si>
  <si>
    <t>28</t>
  </si>
  <si>
    <t>421351141</t>
  </si>
  <si>
    <t>Bednění čela pracovní spáry konstrukcí mostů - zřízení</t>
  </si>
  <si>
    <t>4289798</t>
  </si>
  <si>
    <t>8,8*1,5*2+(1*2*2)</t>
  </si>
  <si>
    <t>29</t>
  </si>
  <si>
    <t>421351241</t>
  </si>
  <si>
    <t>Bednění čela pracovní spáry konstrukcí mostů - odstranění</t>
  </si>
  <si>
    <t>-1781630834</t>
  </si>
  <si>
    <t>30</t>
  </si>
  <si>
    <t>421361216</t>
  </si>
  <si>
    <t>Výztuž ŽB přechodové desky z betonářské oceli 10 505</t>
  </si>
  <si>
    <t>-810652235</t>
  </si>
  <si>
    <t>Předpoklad 150 kg/m3 včetně spřahovacích trnů</t>
  </si>
  <si>
    <t>15,022*0,150</t>
  </si>
  <si>
    <t>31</t>
  </si>
  <si>
    <t>R423901125</t>
  </si>
  <si>
    <t>Rektifikace mostní konstrukce - hydraulické zvedáky zatížení do 4000 kN</t>
  </si>
  <si>
    <t>1926264903</t>
  </si>
  <si>
    <t>Synchronizované zvedání konců nosné konstrukce pomocí lisů (zdviháků) a podpěrných stojek
Předpokládá se zdvih na jedné opěře a po spuštění na nová ložiska zdvih na druhé opěře.
Včetně podpůrných konstrukcí</t>
  </si>
  <si>
    <t>32</t>
  </si>
  <si>
    <t>R458311131</t>
  </si>
  <si>
    <t>Filtrační vrstvy za opěrou - plošná drenáž za opěrou</t>
  </si>
  <si>
    <t>-643977012</t>
  </si>
  <si>
    <t>2*4.1*8.8+2*2*3.7*1</t>
  </si>
  <si>
    <t>33</t>
  </si>
  <si>
    <t>465317212</t>
  </si>
  <si>
    <t>Dlažba (zpevnění) svahu u mostních opěr tl do 150 mm z betonu prostého C 25/30</t>
  </si>
  <si>
    <t>-34422627</t>
  </si>
  <si>
    <t>Obnova zpevnění terénu pod mostem - bet. dlažba 500x500 mm do bet. lože tl. 50 mm</t>
  </si>
  <si>
    <t>2*3.8*10</t>
  </si>
  <si>
    <t>34</t>
  </si>
  <si>
    <t>59246009</t>
  </si>
  <si>
    <t>dlažba plošná betonová terasová tryskaná 50x50x5cm</t>
  </si>
  <si>
    <t>712749868</t>
  </si>
  <si>
    <t>80</t>
  </si>
  <si>
    <t>35</t>
  </si>
  <si>
    <t>465513156</t>
  </si>
  <si>
    <t>Dlažba svahu u opěr z upraveného lomového žulového kamene tl 200 mm do lože C 25/30 pl do 10 m2</t>
  </si>
  <si>
    <t>-110605043</t>
  </si>
  <si>
    <t>Dlažba z lom. kamene tl. 200 mm do bet. lože tl. 100, úprava nátoku odvodnění</t>
  </si>
  <si>
    <t>36</t>
  </si>
  <si>
    <t>58380651</t>
  </si>
  <si>
    <t>kámen lomový netříděný žula odval</t>
  </si>
  <si>
    <t>1511156277</t>
  </si>
  <si>
    <t>7*0,2*2,2</t>
  </si>
  <si>
    <t>37</t>
  </si>
  <si>
    <t>R428941122</t>
  </si>
  <si>
    <t>Osazení mostního ložiska ocelového válečkového zatížení do 2500 kN</t>
  </si>
  <si>
    <t>2133338001</t>
  </si>
  <si>
    <t>Nová ložiska na opěrách, jednosměrně posuvná včetně dodávky.</t>
  </si>
  <si>
    <t>38</t>
  </si>
  <si>
    <t>451315126</t>
  </si>
  <si>
    <t>Podkladní nebo výplňová vrstva z betonu C 20/25 tl do 150 mm</t>
  </si>
  <si>
    <t>-905789508</t>
  </si>
  <si>
    <t>podkladní beton pod římsy na na křídlech, pod litý asfalt v chodníku, vyrovnávací beton přechodové desky</t>
  </si>
  <si>
    <t>3.1*(8.7+8.4)+0.3*(4.5+4)+(5.3+19.4+6)</t>
  </si>
  <si>
    <t>39</t>
  </si>
  <si>
    <t>564871116</t>
  </si>
  <si>
    <t>Podklad ze štěrkodrtě ŠD tl. 300 mm</t>
  </si>
  <si>
    <t>-1054113364</t>
  </si>
  <si>
    <t>4*8,8*2*2</t>
  </si>
  <si>
    <t>40</t>
  </si>
  <si>
    <t>565135121</t>
  </si>
  <si>
    <t>Asfaltový beton vrstva podkladní ACP 16 (obalované kamenivo OKS) tl 50 mm š přes 3 m</t>
  </si>
  <si>
    <t>-17348833</t>
  </si>
  <si>
    <t>ASFALTOVÝ BETON PRO PODKLADNÍ VRSTVY ACP 16+, 16S TL. 50 MM
na předpolí</t>
  </si>
  <si>
    <t>2*3.8*6.22+5.9*3.7</t>
  </si>
  <si>
    <t>41</t>
  </si>
  <si>
    <t>567123812</t>
  </si>
  <si>
    <t>Podklad ze směsi stmelené cementem na dálnici SC C 8/10 (KSC I) tl 130 mm</t>
  </si>
  <si>
    <t>-1400299290</t>
  </si>
  <si>
    <t>KAMENIVO ZPEVNĚNÉ CEMENTEM TŘ. I
Vrstva vozovky v přechodové oblasti mostu - KSC tl. 130 mm</t>
  </si>
  <si>
    <t>2*3.8*6.22</t>
  </si>
  <si>
    <t>42</t>
  </si>
  <si>
    <t>573231109</t>
  </si>
  <si>
    <t>Postřik živičný spojovací ze silniční emulze v množství 0,60 kg/m2</t>
  </si>
  <si>
    <t>-2086151325</t>
  </si>
  <si>
    <t>2*(2*3.8*6.22+5.9*3.7)</t>
  </si>
  <si>
    <t>43</t>
  </si>
  <si>
    <t>577134121</t>
  </si>
  <si>
    <t>Asfaltový beton vrstva obrusná ACO 11 (ABS) tř. I tl 40 mm š přes 3 m z nemodifikovaného asfaltu</t>
  </si>
  <si>
    <t>-1471813201</t>
  </si>
  <si>
    <t>ASFALTOVÝ BETON PRO OBRUSNÉ VRSTVY MODIFIK ACO 11
tl. 40 mm, na mostě i na předpolí</t>
  </si>
  <si>
    <t>(2*6.22+169.6+83.7)+(5.9+3.7)</t>
  </si>
  <si>
    <t>577155122</t>
  </si>
  <si>
    <t>Asfaltový beton vrstva ložní ACL 16 (ABH) tl 60 mm š přes 3 m z nemodifikovaného asfaltu</t>
  </si>
  <si>
    <t>-161040358</t>
  </si>
  <si>
    <t>ASFALTOVÝ BETON PRO LOŽNÍ VRSTVY ACL 16 TL. 60 MM
na krajích mostu v dl. 3 m a předpolí</t>
  </si>
  <si>
    <t>2*6.22+169.6+83.7</t>
  </si>
  <si>
    <t>45</t>
  </si>
  <si>
    <t>578142215</t>
  </si>
  <si>
    <t>Litý asfalt MA 8 (LAJ) tl 40 mm š přes 3 m z nemodifikovaného asfaltu</t>
  </si>
  <si>
    <t>-851214180</t>
  </si>
  <si>
    <t>LITÝ ASFALT MA II (KŘIŽ, PARKOVIŠTĚ, ZASTÁVKY) 8 TL. 40MM
Povrch chodníků na předpolích mostu</t>
  </si>
  <si>
    <t>11.5+25.8+6</t>
  </si>
  <si>
    <t>46</t>
  </si>
  <si>
    <t>596211110</t>
  </si>
  <si>
    <t>Kladení zámkové dlažby komunikací pro pěší tl 60 mm skupiny A pl do 50 m2</t>
  </si>
  <si>
    <t>-1741194167</t>
  </si>
  <si>
    <t>Hmatové prvky v povrchu chodníku pro nevidomé a slabozraké</t>
  </si>
  <si>
    <t>1,920</t>
  </si>
  <si>
    <t>47</t>
  </si>
  <si>
    <t>628613231</t>
  </si>
  <si>
    <t>Protikorozní ochrana OK mostu I. tř.- základní a podkladní epoxidový, vrchní PU nátěr s metalizací - PKO zábradlí</t>
  </si>
  <si>
    <t>-582439257</t>
  </si>
  <si>
    <t>Protikorozní ochrana: 
Ocelové zábradlí bude opatřeno PKO pro korozní zatížení C4 + K8 s minimální životností ochranného povlaku 30 let – skladba ochranného povlaku IIIA:
Konstrukční ocel: 
	očištění povrchu mořením v kyselině Be (dle ČSN ISO 8501-1)
	žárové zinkování ponorem			tl. 70 um
	epoxidový zinkofosfátový nátěr (2 vrstvy)	tl. 150 um
	alifatický polyuretanový nátěr		tl. 60 um
Spojovací materiál: 
	žárové zinkování ponorem			tl. 45 um 
	Kotevní šrouby a matice budou chráněny plastovými krytkami vyplněnými vazelínou.</t>
  </si>
  <si>
    <t>67*2*1.3+0.157*(3+1.1*0.5)*7</t>
  </si>
  <si>
    <t>48</t>
  </si>
  <si>
    <t>59245019.LSV</t>
  </si>
  <si>
    <t>dlažba PROMENÁDA SLEPECKÁ, 6 cm, šedá</t>
  </si>
  <si>
    <t>-1099171921</t>
  </si>
  <si>
    <t>49</t>
  </si>
  <si>
    <t>911121211</t>
  </si>
  <si>
    <t>Výroba ocelového zábradli při opravách mostů</t>
  </si>
  <si>
    <t>-961063880</t>
  </si>
  <si>
    <t xml:space="preserve"> V ceně výroby  jsou započteny i náklady na spojovací materiál.
 V ceně jsou započteny náklady na dodávku materiálu pro výrobu zábradlí</t>
  </si>
  <si>
    <t>134+7</t>
  </si>
  <si>
    <t>50</t>
  </si>
  <si>
    <t>911121311</t>
  </si>
  <si>
    <t>Montáž ocelového zábradli při opravách mostů</t>
  </si>
  <si>
    <t>-676837539</t>
  </si>
  <si>
    <t xml:space="preserve"> V ceně montáže jsou započteny i náklady upevnění zábradlí ke konstrukci mostu - vyvrtání
otvorů, montáž a dodávku šroubů včetně chemických kotev.
</t>
  </si>
  <si>
    <t>51</t>
  </si>
  <si>
    <t>915211111</t>
  </si>
  <si>
    <t>Vodorovné dopravní značení dělící čáry souvislé š 125 mm bílý plast</t>
  </si>
  <si>
    <t>-445187566</t>
  </si>
  <si>
    <t>VODOR DOPRAV ZNAČ PLASTEM HLADKÉ - DOD A POKLÁDKA</t>
  </si>
  <si>
    <t>90</t>
  </si>
  <si>
    <t>52</t>
  </si>
  <si>
    <t>916131112</t>
  </si>
  <si>
    <t>Osazení silničního obrubníku betonového ležatého bez boční opěry do lože z betonu prostého</t>
  </si>
  <si>
    <t>-2006475739</t>
  </si>
  <si>
    <t>16+11+4+16+12+3+6+2+2+2</t>
  </si>
  <si>
    <t>53</t>
  </si>
  <si>
    <t>59228410.BET</t>
  </si>
  <si>
    <t>BEST-PALISÁDA URIKO betonová přírodní 16X16X100 cm</t>
  </si>
  <si>
    <t>2048066648</t>
  </si>
  <si>
    <t>Obruby na vnější straně chodníků na předpolích</t>
  </si>
  <si>
    <t>54</t>
  </si>
  <si>
    <t>59217033.BBC</t>
  </si>
  <si>
    <t>obrubník betonový silniční ABO 15-30 100x15x30 cm</t>
  </si>
  <si>
    <t>981883322</t>
  </si>
  <si>
    <t>55</t>
  </si>
  <si>
    <t>919121132</t>
  </si>
  <si>
    <t>Těsnění spár zálivkou za studena pro komůrky š 20 mm hl 40 mm s těsnicím profilem</t>
  </si>
  <si>
    <t>-529038499</t>
  </si>
  <si>
    <t>109,2</t>
  </si>
  <si>
    <t>56</t>
  </si>
  <si>
    <t>931992111</t>
  </si>
  <si>
    <t>Výplň dilatačních spár z pěnového polystyrénu tl 20 mm</t>
  </si>
  <si>
    <t>731898004</t>
  </si>
  <si>
    <t>vyplnění dilatační spáry římsy</t>
  </si>
  <si>
    <t>57</t>
  </si>
  <si>
    <t>941111131</t>
  </si>
  <si>
    <t>Montáž lešení řadového trubkového lehkého s podlahami zatížení do 200 kg/m2 š do 1,5 m v do 10 m</t>
  </si>
  <si>
    <t>734639325</t>
  </si>
  <si>
    <t>276.9</t>
  </si>
  <si>
    <t>58</t>
  </si>
  <si>
    <t>941111231</t>
  </si>
  <si>
    <t>Příplatek k lešení řadovému trubkovému lehkému s podlahami š 1,5 m v 10 m za první a ZKD den použití</t>
  </si>
  <si>
    <t>1422348715</t>
  </si>
  <si>
    <t>276.9*30</t>
  </si>
  <si>
    <t>59</t>
  </si>
  <si>
    <t>941112831</t>
  </si>
  <si>
    <t>Demontáž lešení řadového trubkového lehkého bez podlah zatížení do 200 kg/m2 š do 1,5 m v do 10 m</t>
  </si>
  <si>
    <t>-190464530</t>
  </si>
  <si>
    <t>60</t>
  </si>
  <si>
    <t>963041211</t>
  </si>
  <si>
    <t>Bourání mostní nosné konstrukce z betonu prostého</t>
  </si>
  <si>
    <t>-1206078130</t>
  </si>
  <si>
    <t>Bourání části zpevnění terénu pod mostem z betonových dlaždic do betonového lože</t>
  </si>
  <si>
    <t>2*3.8*10*0.15</t>
  </si>
  <si>
    <t>61</t>
  </si>
  <si>
    <t>963051111</t>
  </si>
  <si>
    <t>Bourání mostní nosné konstrukce z ŽB</t>
  </si>
  <si>
    <t>-1338715358</t>
  </si>
  <si>
    <t>BOURÁNÍ KONSTRUKCÍ ZE ŽELEZOBETONU 
Bourání stávajících říms, předepsaných částí vyrovnávacího betonu mostovky, části příčníku NK, závěrné zídky, části úložného prahu</t>
  </si>
  <si>
    <t>(0.19+0.21)*58.3+0.35*(4.7+4.5*2+3.9)+2*3*0.16*8.2+0.025*2*58.3+0.4*2*2*0.7+0.4*1.1*2*8.8+2*0.75*1.15*4.05</t>
  </si>
  <si>
    <t>62</t>
  </si>
  <si>
    <t>966075141</t>
  </si>
  <si>
    <t>Odstranění kovového zábradlí vcelku</t>
  </si>
  <si>
    <t>31632994</t>
  </si>
  <si>
    <t>Demontáž zábradlí na převozitelné kusy</t>
  </si>
  <si>
    <t>2*66,2</t>
  </si>
  <si>
    <t>63</t>
  </si>
  <si>
    <t>R966076141</t>
  </si>
  <si>
    <t>Demontáž a zpětná montáž ocelového svodidla vcelku</t>
  </si>
  <si>
    <t>799485456</t>
  </si>
  <si>
    <t>Demontáž stávajícího sloupku svodidla, osazení nového sloupku, zkrácení a úprava stávající svodnice příp. osazení nové svodnice.</t>
  </si>
  <si>
    <t>64</t>
  </si>
  <si>
    <t>985121121</t>
  </si>
  <si>
    <t>Tryskání degradovaného betonu stěn a rubu kleneb vodou pod tlakem do 300 barů</t>
  </si>
  <si>
    <t>-318068476</t>
  </si>
  <si>
    <t>Omytí povrchu betonů vodou 150 bar před nátěrem
Položka zahrnuje očištění předepsaným způsobem včetně odklizení vzniklého odpadu</t>
  </si>
  <si>
    <t>58.3*(3.5+2)+2*8.7*2+2*3.8*(6.7+5.9)+1*2*8.2+2*2.4*8.8+1.15*1.8*2*2+4*11.2+4*6.9*0.3</t>
  </si>
  <si>
    <t>65</t>
  </si>
  <si>
    <t>985121122</t>
  </si>
  <si>
    <t>Tryskání degradovaného betonu stěn a rubu kleneb vodou pod tlakem do 1250 barů</t>
  </si>
  <si>
    <t>1541382079</t>
  </si>
  <si>
    <t>Otryskání podhledu NK, úložných prahů, přechodové desky, pilířů a opěr vodním paprskem do 1200 bar
Položka zahrnuje očištění předepsaným způsobem včetně odklizení vzniklého odpadu</t>
  </si>
  <si>
    <t>10.15*56+2*0.8*(0.5+0.6)+2*3.8*(6.7+5.9)+1*2*8.2+2*2.4*8.8+1.15*1.8*2*2+4*11.2+4*6.9*0.3+2*3*8.8</t>
  </si>
  <si>
    <t>66</t>
  </si>
  <si>
    <t>985331115</t>
  </si>
  <si>
    <t>Dodatečné vlepování betonářské výztuže D 16 mm do cementové aktivované malty včetně vyvrtání otvoru</t>
  </si>
  <si>
    <t>-1434851297</t>
  </si>
  <si>
    <t>Vrty pro kotevní trny do stávající NK, pro spřažení se spádovým betonem á 400 mm</t>
  </si>
  <si>
    <t>0.1*2*144+2*0.8*1</t>
  </si>
  <si>
    <t>67</t>
  </si>
  <si>
    <t>985331119</t>
  </si>
  <si>
    <t>Dodatečné vlepování betonářské výztuže D 25 mm do cementové aktivované malty včetně vyvrtání otvoru</t>
  </si>
  <si>
    <t>-1364391660</t>
  </si>
  <si>
    <t>Vrty pro kotevní trny nového příčníku, úložného prahu a závěrné zídky v rastru200x200 mm</t>
  </si>
  <si>
    <t>2*7*3*0.3+2*7*3*0.7+16*3*0.6+16*4*0.5+41*5*0.4+43*0.8</t>
  </si>
  <si>
    <t>68</t>
  </si>
  <si>
    <t>R931941112</t>
  </si>
  <si>
    <t>Osazení dilatačního mostního závěru lamelového - posun do 100 mm</t>
  </si>
  <si>
    <t>69792313</t>
  </si>
  <si>
    <t>MOSTNÍ ZÁVĚRY POVRCHOVÉ POSUN DO 100 MM</t>
  </si>
  <si>
    <t>2*9.7</t>
  </si>
  <si>
    <t>69</t>
  </si>
  <si>
    <t>985311211</t>
  </si>
  <si>
    <t>Reprofilace líce kleneb a podhledů cementovými sanačními maltami tl 10 mm</t>
  </si>
  <si>
    <t>-515990529</t>
  </si>
  <si>
    <t>Vyspravení povrchu sanační maltou do hl. 10 mm (cca 60% podhledu NK, pilířů, opěr a křídel)
Položka obsahuje dodávku veškerého materiálu potřebného pro předepsanou úpravu v předepsané kvalitě, nutné vyspravení podkladu, případně zatření spar zdiva, položení vrstvy v předepsané tloušťce, potřebná lešení a podpěrné konstrukce</t>
  </si>
  <si>
    <t>0.6*(10.15*56+2*0.8*(0.5+0.6)+2*3.8*(6.7+5.9)+1*2*8.2+2*2.4*8.8+1.15*1.8*2*2+4*11.2+4*6.9*0.3+2*3*8.8)</t>
  </si>
  <si>
    <t>70</t>
  </si>
  <si>
    <t>985311213</t>
  </si>
  <si>
    <t>Reprofilace líce kleneb a podhledů cementovými sanačními maltami tl 30 mm</t>
  </si>
  <si>
    <t>-341064464</t>
  </si>
  <si>
    <t>Vyspravení povrchu sanační maltou do hl. 30 mm (cca 30% podhledu NK, pilířů, opěr a křídel)
Položka obsahuje dodávku veškerého materiálu potřebného pro předepsanou úpravu v předepsané kvalitě, nutné vyspravení podkladu, případně zatření spar zdiva, položení vrstvy v předepsané tloušťce, potřebná lešení a podpěrné konstrukce</t>
  </si>
  <si>
    <t>0.3*(10.15*56+2*0.8*(0.5+0.6)+2*3.8*(6.7+5.9)+1*2*8.2+2*2.4*8.8+1.15*1.8*2*2+4*11.2+4*6.9*0.3+2*3*8.8)</t>
  </si>
  <si>
    <t>71</t>
  </si>
  <si>
    <t>985311215</t>
  </si>
  <si>
    <t>Reprofilace líce kleneb a podhledů cementovými sanačními maltami tl 50 mm</t>
  </si>
  <si>
    <t>-491649675</t>
  </si>
  <si>
    <t>Vyspravení povrchu sanační maltou do hl. 50 mm (cca 10% podhledu NK, pilířů, opěr a křídel)
Položka obsahuje dodávku veškerého materiálu potřebného pro předepsanou úpravu v předepsané kvalitě, nutné vyspravení podkladu, případně zatření spar zdiva, položení vrstvy v předepsané tloušťce, potřebná lešení a podpěrné konstrukce</t>
  </si>
  <si>
    <t>0.1*(10.15*56+2*0.8*(0.5+0.6)+2*3.8*(6.7+5.9)+1*2*8.2+2*2.4*8.8+1.15*1.8*2*2+4*11.2+4*6.9*0.3+2*3*8.8)</t>
  </si>
  <si>
    <t>72</t>
  </si>
  <si>
    <t>985312121</t>
  </si>
  <si>
    <t>Stěrka k vyrovnání betonových ploch líce kleneb a podhledů tl 2 mm</t>
  </si>
  <si>
    <t>1228148769</t>
  </si>
  <si>
    <t>Sjednocující stěrka podhledu mostovky
Položka obsahuje dodávku veškerého materiálu potřebného pro předepsanou úpravu v předepsané kvalitě, nutné vyspravení podkladu, případně zatření spar zdiva, položení vrstvy v předepsané tloušťce, potřebná lešení a podpěrné konstrukce</t>
  </si>
  <si>
    <t>73</t>
  </si>
  <si>
    <t>985321111</t>
  </si>
  <si>
    <t>Ochranný nátěr výztuže na cementové bázi stěn, líce kleneb a podhledů 1 vrstva tl 1 mm</t>
  </si>
  <si>
    <t>843005968</t>
  </si>
  <si>
    <t>Ochrana obnažené výztuže, pasivační nátěr, cca 10 % plochy podhledu a čelní strany (pod římsou) ŽB desky mostovky
Položka zahrnuje dodávku veškerého materiálu potřebného pro předepsanou úpravu v předepsané kvalitě, položení vrstvy v předepsané tloušťce, potřebná lešení a podpěrné konstrukce</t>
  </si>
  <si>
    <t>74</t>
  </si>
  <si>
    <t>985323111</t>
  </si>
  <si>
    <t>Spojovací můstek reprofilovaného betonu na cementové bázi tl 1 mm</t>
  </si>
  <si>
    <t>-1075667980</t>
  </si>
  <si>
    <t>Provedení adhezního můstku na desce NK, pod novou nabetonávkou úložného prahu, vnitřní plochy dilatací do co možná největší dosažitelné hloubky
Položka obsahuje dodávku veškerého materiálu potřebného pro předepsanou úpravu v předepsané kvalitě, nutné vyspravení podkladu, případně zatření spar zdiva, položení vrstvy v předepsané tloušťce, potřebná lešení a podpěrné konstrukce</t>
  </si>
  <si>
    <t>75</t>
  </si>
  <si>
    <t>985324221</t>
  </si>
  <si>
    <t>Ochranný akrylátový nátěr betonu dvojnásobný se stěrkou (OS-C)</t>
  </si>
  <si>
    <t>-918323661</t>
  </si>
  <si>
    <t>NÁTĚRY BETON KONSTR TYP  S4 (OS - C)
Hydrofobizační nátěr říms opěr a pilířů</t>
  </si>
  <si>
    <t>76</t>
  </si>
  <si>
    <t>R938905311</t>
  </si>
  <si>
    <t>Údržba OK mostů - očistění, nátěr, namazání ložisek</t>
  </si>
  <si>
    <t>805270936</t>
  </si>
  <si>
    <t>Ložiska na pilířích, očištění, odstranění rzi, obnova PKO, kontrola, seřízení a promazání, konzervace, vše provedeno bez demontáže ložiska v původní poloze</t>
  </si>
  <si>
    <t>77</t>
  </si>
  <si>
    <t>997013801</t>
  </si>
  <si>
    <t>Poplatek za uložení na skládce (skládkovné) stavebního odpadu betonového kód odpadu 170 101</t>
  </si>
  <si>
    <t>-816131334</t>
  </si>
  <si>
    <t>vybourané obruby, otryskaný materiál, čáast zpevněného terénu pod mostem</t>
  </si>
  <si>
    <t>40,303+25,080+37,129+58,710</t>
  </si>
  <si>
    <t>78</t>
  </si>
  <si>
    <t>997013802</t>
  </si>
  <si>
    <t>Poplatek za uložení na skládce (skládkovné) stavebního odpadu železobetonového kód odpadu 170 101</t>
  </si>
  <si>
    <t>-933200651</t>
  </si>
  <si>
    <t>Bourání NK římsy, vyrovnávacího betonu mostovky, části příčníku, závěrné zídky, část úložného prahu</t>
  </si>
  <si>
    <t>134,681</t>
  </si>
  <si>
    <t>79</t>
  </si>
  <si>
    <t>997221571</t>
  </si>
  <si>
    <t>Vodorovná doprava vybouraných hmot do 1 km</t>
  </si>
  <si>
    <t>448926497</t>
  </si>
  <si>
    <t>997221579</t>
  </si>
  <si>
    <t>Příplatek ZKD 1 km u vodorovné dopravy vybouraných hmot</t>
  </si>
  <si>
    <t>247264178</t>
  </si>
  <si>
    <t>441,230*20</t>
  </si>
  <si>
    <t>81</t>
  </si>
  <si>
    <t>997221611</t>
  </si>
  <si>
    <t>Nakládání suti na dopravní prostředky pro vodorovnou dopravu</t>
  </si>
  <si>
    <t>1741776204</t>
  </si>
  <si>
    <t>82</t>
  </si>
  <si>
    <t>997221845</t>
  </si>
  <si>
    <t>Poplatek za uložení na skládce (skládkovné) odpadu asfaltového bez dehtu kód odpadu 170 302</t>
  </si>
  <si>
    <t>959457220</t>
  </si>
  <si>
    <t>Frézování živice, odstraněná izolace mostovky.</t>
  </si>
  <si>
    <t>4,762+11,94+100,8+1</t>
  </si>
  <si>
    <t>83</t>
  </si>
  <si>
    <t>997223855</t>
  </si>
  <si>
    <t>Poplatek za uložení na skládce (skládkovné) zeminy a kameniva kód odpadu 170 504</t>
  </si>
  <si>
    <t>-1304523313</t>
  </si>
  <si>
    <t>Část vykopané zeminy</t>
  </si>
  <si>
    <t>91,8/2</t>
  </si>
  <si>
    <t>84</t>
  </si>
  <si>
    <t>998214112</t>
  </si>
  <si>
    <t>Přesun hmot pro mosty montované z dílců ŽB nebo předpjatých v do 45 m</t>
  </si>
  <si>
    <t>-2074333267</t>
  </si>
  <si>
    <t>85</t>
  </si>
  <si>
    <t>998214195</t>
  </si>
  <si>
    <t>Příplatek k přesunu hmot pro mosty montované z dílců ŽB a předpjatých za zvětšený přesun do 5000 m</t>
  </si>
  <si>
    <t>-139417475</t>
  </si>
  <si>
    <t>86</t>
  </si>
  <si>
    <t>998214199</t>
  </si>
  <si>
    <t>Příplatek k přesunu hmot pro mosty montované z dílců ŽB a předpjatých za zvětšený přesun ZKD 5000 m</t>
  </si>
  <si>
    <t>2141055922</t>
  </si>
  <si>
    <t>87</t>
  </si>
  <si>
    <t>711131811</t>
  </si>
  <si>
    <t>Odstranění izolace proti zemní vlhkosti vodorovné</t>
  </si>
  <si>
    <t>873801190</t>
  </si>
  <si>
    <t>ODSTRANĚNÍ MOSTNÍ IZOLACE
Odstranění částí stávající izolace.</t>
  </si>
  <si>
    <t>2*0.21*58.3</t>
  </si>
  <si>
    <t>88</t>
  </si>
  <si>
    <t>711341564</t>
  </si>
  <si>
    <t>Provedení hydroizolace mostovek pásy přitavením NAIP</t>
  </si>
  <si>
    <t>919912697</t>
  </si>
  <si>
    <t>IZOLACE MOSTOVEK CELOPLOŠ ASFALTOVÝMI PÁSY
Včetně adhezně-penetračního nátěru, včetně přetažení na svislé ruby opěr a přechodové desky
Včetně pečetící vrstvy</t>
  </si>
  <si>
    <t>2*4.4*7.9+4*3.1*1+2*3.2*8.84+52.3*(0.6+0.7)*2</t>
  </si>
  <si>
    <t>89</t>
  </si>
  <si>
    <t>62852674</t>
  </si>
  <si>
    <t>pásy s modifikovaným asfaltem vložka skleněná rohož</t>
  </si>
  <si>
    <t>70153364</t>
  </si>
  <si>
    <t>316</t>
  </si>
  <si>
    <t>012002000</t>
  </si>
  <si>
    <t>Geodetické práce</t>
  </si>
  <si>
    <t>…</t>
  </si>
  <si>
    <t>1024</t>
  </si>
  <si>
    <t>-421789939</t>
  </si>
  <si>
    <t xml:space="preserve">Zaměření nových nebo upravovaných konstrukcí </t>
  </si>
  <si>
    <t>91</t>
  </si>
  <si>
    <t>013002000</t>
  </si>
  <si>
    <t>Projektové práce</t>
  </si>
  <si>
    <t>240960237</t>
  </si>
  <si>
    <t>RDS, autorský dozor, mostní list, dokumentace skutečného provedení stavby, h. mostní prohlídka
Zahrnuje veškeré náklady spojené s objednatelem požadovanými pracemi</t>
  </si>
  <si>
    <t>92</t>
  </si>
  <si>
    <t>R013002000</t>
  </si>
  <si>
    <t>Projektové práce - DIO</t>
  </si>
  <si>
    <t>894889878</t>
  </si>
  <si>
    <t xml:space="preserve">Projektová dokumentace DIO
Zahrnuje veškeré náklady spojené s objednatelem požadovanými pracemi
</t>
  </si>
  <si>
    <t>93</t>
  </si>
  <si>
    <t>022002000</t>
  </si>
  <si>
    <t>Přeložení konstrukcí</t>
  </si>
  <si>
    <t>-2131091285</t>
  </si>
  <si>
    <t>PŘELOŽKA KABELU VO
Kompletní zřízení přeložky 2 ks kabelů veřejného osvětlení a položení nových kabelů v potřebné hloubce. Případně pokud to bude možné, po dohodě se správcem vedení, obnažení, Ochrana a uložení hlouběji o cca 1 m dvou kabelů stávajícího vedení VO. Cena včetně všech souvisejících činností a projednání s příslušnými úřady.</t>
  </si>
  <si>
    <t>94</t>
  </si>
  <si>
    <t>030001000</t>
  </si>
  <si>
    <t>Zařízení staveniště</t>
  </si>
  <si>
    <t>1420281311</t>
  </si>
  <si>
    <t>ZAŘÍZENÍ STAVENIŠTĚ - KOMUNIKACE A ZPEV PLOCHY
Zahrnuje objednatelem povolené náklady na pořízení (event. pronájem), provozování, udržování a likvidaci zhotovitelova zařízení</t>
  </si>
  <si>
    <t>95</t>
  </si>
  <si>
    <t>040001000</t>
  </si>
  <si>
    <t>Inženýrská činnost</t>
  </si>
  <si>
    <t>90603877</t>
  </si>
  <si>
    <t xml:space="preserve">Přepočet zatížitelnosti </t>
  </si>
  <si>
    <t>96</t>
  </si>
  <si>
    <t>042002000</t>
  </si>
  <si>
    <t>Posudky</t>
  </si>
  <si>
    <t>1739914414</t>
  </si>
  <si>
    <t xml:space="preserve">Aktualizovat Mostní list </t>
  </si>
  <si>
    <t>97</t>
  </si>
  <si>
    <t>044002000</t>
  </si>
  <si>
    <t>Revize</t>
  </si>
  <si>
    <t>627307460</t>
  </si>
  <si>
    <t>Zpracovat Plán správy a údržby</t>
  </si>
  <si>
    <t>98</t>
  </si>
  <si>
    <t>045002000</t>
  </si>
  <si>
    <t>Kompletační a koordinační činnost</t>
  </si>
  <si>
    <t>200658458</t>
  </si>
  <si>
    <t>Hlavní mostní prohlídka provedenou autorizovanou osobou s oprávněním tuto prohlídku provést</t>
  </si>
  <si>
    <t>99</t>
  </si>
  <si>
    <t>072002000</t>
  </si>
  <si>
    <t>Silniční provoz - dopravní opatření</t>
  </si>
  <si>
    <t>163025891</t>
  </si>
  <si>
    <t>Kompletní práce po celou dobu stavby spojené s dopravně inženýrským opatřením v průběhu celé stavby dle ZOV a vyjádření DI PČR, zahrnuje osazení, přesuny a odvoz provizorního dopravního značení. Zahrnuje dočasné dopravní značení, semafory, dopravní zařízení (např citybloky, světelné výstražné zařízení atd.) oplocení a všechny související práce po dobu trvání stavby. Součástí položky je i údržba a péče o dopravně inženýrská opatření v průběhu celé stavby.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</si>
</sst>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7"/>
      <color rgb="FF969696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4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vertical="center"/>
    </xf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0" fillId="0" borderId="6" xfId="0" applyBorder="1"/>
    <xf numFmtId="0" fontId="17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1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1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9" fillId="0" borderId="16" xfId="0" applyNumberFormat="1" applyFont="1" applyBorder="1" applyAlignment="1">
      <alignment vertical="center"/>
    </xf>
    <xf numFmtId="4" fontId="29" fillId="0" borderId="17" xfId="0" applyNumberFormat="1" applyFont="1" applyBorder="1" applyAlignment="1">
      <alignment vertical="center"/>
    </xf>
    <xf numFmtId="166" fontId="29" fillId="0" borderId="17" xfId="0" applyNumberFormat="1" applyFont="1" applyBorder="1" applyAlignment="1">
      <alignment vertical="center"/>
    </xf>
    <xf numFmtId="4" fontId="29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4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11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6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1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7" fontId="8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35" fillId="0" borderId="25" xfId="0" applyFont="1" applyBorder="1" applyAlignment="1" applyProtection="1">
      <alignment horizontal="center" vertical="center"/>
      <protection locked="0"/>
    </xf>
    <xf numFmtId="49" fontId="35" fillId="0" borderId="25" xfId="0" applyNumberFormat="1" applyFont="1" applyBorder="1" applyAlignment="1" applyProtection="1">
      <alignment horizontal="left" vertical="center" wrapText="1"/>
      <protection locked="0"/>
    </xf>
    <xf numFmtId="0" fontId="35" fillId="0" borderId="25" xfId="0" applyFont="1" applyBorder="1" applyAlignment="1" applyProtection="1">
      <alignment horizontal="center" vertical="center" wrapText="1"/>
      <protection locked="0"/>
    </xf>
    <xf numFmtId="167" fontId="35" fillId="0" borderId="25" xfId="0" applyNumberFormat="1" applyFont="1" applyBorder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14" fillId="3" borderId="0" xfId="0" applyFont="1" applyFill="1" applyAlignment="1">
      <alignment horizontal="center" vertical="center"/>
    </xf>
    <xf numFmtId="0" fontId="0" fillId="0" borderId="0" xfId="0"/>
    <xf numFmtId="4" fontId="24" fillId="5" borderId="0" xfId="0" applyNumberFormat="1" applyFont="1" applyFill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  <xf numFmtId="4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4" fontId="2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vertical="center"/>
    </xf>
    <xf numFmtId="4" fontId="1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34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0" fillId="0" borderId="25" xfId="0" applyNumberFormat="1" applyFont="1" applyBorder="1" applyAlignment="1" applyProtection="1">
      <alignment vertical="center"/>
      <protection locked="0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0" fontId="35" fillId="0" borderId="25" xfId="0" applyFont="1" applyBorder="1" applyAlignment="1" applyProtection="1">
      <alignment horizontal="left" vertical="center" wrapText="1"/>
      <protection locked="0"/>
    </xf>
    <xf numFmtId="4" fontId="35" fillId="0" borderId="25" xfId="0" applyNumberFormat="1" applyFont="1" applyBorder="1" applyAlignment="1" applyProtection="1">
      <alignment vertical="center"/>
      <protection locked="0"/>
    </xf>
    <xf numFmtId="4" fontId="6" fillId="0" borderId="0" xfId="0" applyNumberFormat="1" applyFont="1" applyBorder="1" applyAlignment="1"/>
    <xf numFmtId="4" fontId="6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5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13" fillId="2" borderId="0" xfId="1" applyFont="1" applyFill="1" applyAlignment="1" applyProtection="1">
      <alignment horizontal="center" vertical="center"/>
    </xf>
    <xf numFmtId="4" fontId="18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4" fontId="24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14" fontId="2" fillId="0" borderId="0" xfId="0" applyNumberFormat="1" applyFont="1" applyBorder="1" applyAlignment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3"/>
  <sheetViews>
    <sheetView showGridLines="0" tabSelected="1" workbookViewId="0">
      <pane ySplit="1" topLeftCell="A51" activePane="bottomLeft" state="frozen"/>
      <selection pane="bottomLeft" activeCell="AM81" sqref="AM81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1:73" ht="36.950000000000003" customHeight="1">
      <c r="C2" s="171" t="s">
        <v>7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R2" s="178" t="s">
        <v>8</v>
      </c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S2" s="20" t="s">
        <v>9</v>
      </c>
      <c r="BT2" s="20" t="s">
        <v>10</v>
      </c>
    </row>
    <row r="3" spans="1:73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11</v>
      </c>
    </row>
    <row r="4" spans="1:73" ht="36.950000000000003" customHeight="1">
      <c r="B4" s="24"/>
      <c r="C4" s="173" t="s">
        <v>12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25"/>
      <c r="AS4" s="19" t="s">
        <v>13</v>
      </c>
      <c r="BS4" s="20" t="s">
        <v>14</v>
      </c>
    </row>
    <row r="5" spans="1:73" ht="14.45" customHeight="1">
      <c r="B5" s="24"/>
      <c r="C5" s="26"/>
      <c r="D5" s="27" t="s">
        <v>15</v>
      </c>
      <c r="E5" s="26"/>
      <c r="F5" s="26"/>
      <c r="G5" s="26"/>
      <c r="H5" s="26"/>
      <c r="I5" s="26"/>
      <c r="J5" s="26"/>
      <c r="K5" s="175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26"/>
      <c r="AQ5" s="25"/>
      <c r="BS5" s="20" t="s">
        <v>9</v>
      </c>
    </row>
    <row r="6" spans="1:73" ht="36.950000000000003" customHeight="1">
      <c r="B6" s="24"/>
      <c r="C6" s="26"/>
      <c r="D6" s="29" t="s">
        <v>16</v>
      </c>
      <c r="E6" s="26"/>
      <c r="F6" s="26"/>
      <c r="G6" s="26"/>
      <c r="H6" s="26"/>
      <c r="I6" s="26"/>
      <c r="J6" s="26"/>
      <c r="K6" s="177" t="s">
        <v>17</v>
      </c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26"/>
      <c r="AQ6" s="25"/>
      <c r="BS6" s="20" t="s">
        <v>9</v>
      </c>
    </row>
    <row r="7" spans="1:73" ht="14.45" customHeight="1">
      <c r="B7" s="24"/>
      <c r="C7" s="26"/>
      <c r="D7" s="30" t="s">
        <v>18</v>
      </c>
      <c r="E7" s="26"/>
      <c r="F7" s="26"/>
      <c r="G7" s="26"/>
      <c r="H7" s="26"/>
      <c r="I7" s="26"/>
      <c r="J7" s="26"/>
      <c r="K7" s="28" t="s">
        <v>5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0" t="s">
        <v>19</v>
      </c>
      <c r="AL7" s="26"/>
      <c r="AM7" s="26"/>
      <c r="AN7" s="28" t="s">
        <v>5</v>
      </c>
      <c r="AO7" s="26"/>
      <c r="AP7" s="26"/>
      <c r="AQ7" s="25"/>
      <c r="BS7" s="20" t="s">
        <v>9</v>
      </c>
    </row>
    <row r="8" spans="1:73" ht="14.45" customHeight="1">
      <c r="B8" s="24"/>
      <c r="C8" s="26"/>
      <c r="D8" s="30" t="s">
        <v>20</v>
      </c>
      <c r="E8" s="26"/>
      <c r="F8" s="26"/>
      <c r="G8" s="26"/>
      <c r="H8" s="26"/>
      <c r="I8" s="26"/>
      <c r="J8" s="26"/>
      <c r="K8" s="28" t="s">
        <v>21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0" t="s">
        <v>22</v>
      </c>
      <c r="AL8" s="26"/>
      <c r="AM8" s="26"/>
      <c r="AN8" s="245">
        <v>43406</v>
      </c>
      <c r="AO8" s="26"/>
      <c r="AP8" s="26"/>
      <c r="AQ8" s="25"/>
      <c r="BS8" s="20" t="s">
        <v>9</v>
      </c>
    </row>
    <row r="9" spans="1:73" ht="14.45" customHeight="1">
      <c r="B9" s="24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5"/>
      <c r="BS9" s="20" t="s">
        <v>9</v>
      </c>
    </row>
    <row r="10" spans="1:73" ht="14.45" customHeight="1">
      <c r="B10" s="24"/>
      <c r="C10" s="26"/>
      <c r="D10" s="30" t="s">
        <v>23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0" t="s">
        <v>24</v>
      </c>
      <c r="AL10" s="26"/>
      <c r="AM10" s="26"/>
      <c r="AN10" s="28" t="s">
        <v>5</v>
      </c>
      <c r="AO10" s="26"/>
      <c r="AP10" s="26"/>
      <c r="AQ10" s="25"/>
      <c r="BS10" s="20" t="s">
        <v>9</v>
      </c>
    </row>
    <row r="11" spans="1:73" ht="18.399999999999999" customHeight="1">
      <c r="B11" s="24"/>
      <c r="C11" s="26"/>
      <c r="D11" s="26"/>
      <c r="E11" s="28" t="s">
        <v>21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0" t="s">
        <v>25</v>
      </c>
      <c r="AL11" s="26"/>
      <c r="AM11" s="26"/>
      <c r="AN11" s="28" t="s">
        <v>5</v>
      </c>
      <c r="AO11" s="26"/>
      <c r="AP11" s="26"/>
      <c r="AQ11" s="25"/>
      <c r="BS11" s="20" t="s">
        <v>9</v>
      </c>
    </row>
    <row r="12" spans="1:73" ht="6.95" customHeight="1">
      <c r="B12" s="24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5"/>
      <c r="BS12" s="20" t="s">
        <v>9</v>
      </c>
    </row>
    <row r="13" spans="1:73" ht="14.45" customHeight="1">
      <c r="B13" s="24"/>
      <c r="C13" s="26"/>
      <c r="D13" s="30" t="s">
        <v>26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0" t="s">
        <v>24</v>
      </c>
      <c r="AL13" s="26"/>
      <c r="AM13" s="26"/>
      <c r="AN13" s="28" t="s">
        <v>5</v>
      </c>
      <c r="AO13" s="26"/>
      <c r="AP13" s="26"/>
      <c r="AQ13" s="25"/>
      <c r="BS13" s="20" t="s">
        <v>9</v>
      </c>
    </row>
    <row r="14" spans="1:73">
      <c r="B14" s="24"/>
      <c r="C14" s="26"/>
      <c r="D14" s="26"/>
      <c r="E14" s="28" t="s">
        <v>21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30" t="s">
        <v>25</v>
      </c>
      <c r="AL14" s="26"/>
      <c r="AM14" s="26"/>
      <c r="AN14" s="28" t="s">
        <v>5</v>
      </c>
      <c r="AO14" s="26"/>
      <c r="AP14" s="26"/>
      <c r="AQ14" s="25"/>
      <c r="BS14" s="20" t="s">
        <v>9</v>
      </c>
    </row>
    <row r="15" spans="1:73" ht="6.95" customHeight="1">
      <c r="B15" s="2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5"/>
      <c r="BS15" s="20" t="s">
        <v>6</v>
      </c>
    </row>
    <row r="16" spans="1:73" ht="14.45" customHeight="1">
      <c r="B16" s="24"/>
      <c r="C16" s="26"/>
      <c r="D16" s="30" t="s">
        <v>27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0" t="s">
        <v>24</v>
      </c>
      <c r="AL16" s="26"/>
      <c r="AM16" s="26"/>
      <c r="AN16" s="28" t="s">
        <v>5</v>
      </c>
      <c r="AO16" s="26"/>
      <c r="AP16" s="26"/>
      <c r="AQ16" s="25"/>
      <c r="BS16" s="20" t="s">
        <v>6</v>
      </c>
    </row>
    <row r="17" spans="2:71" ht="18.399999999999999" customHeight="1">
      <c r="B17" s="24"/>
      <c r="C17" s="26"/>
      <c r="D17" s="26"/>
      <c r="E17" s="28" t="s">
        <v>21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0" t="s">
        <v>25</v>
      </c>
      <c r="AL17" s="26"/>
      <c r="AM17" s="26"/>
      <c r="AN17" s="28" t="s">
        <v>5</v>
      </c>
      <c r="AO17" s="26"/>
      <c r="AP17" s="26"/>
      <c r="AQ17" s="25"/>
      <c r="BS17" s="20" t="s">
        <v>28</v>
      </c>
    </row>
    <row r="18" spans="2:71" ht="6.95" customHeight="1">
      <c r="B18" s="2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5"/>
      <c r="BS18" s="20" t="s">
        <v>9</v>
      </c>
    </row>
    <row r="19" spans="2:71" ht="14.45" customHeight="1">
      <c r="B19" s="24"/>
      <c r="C19" s="26"/>
      <c r="D19" s="30" t="s">
        <v>29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30" t="s">
        <v>24</v>
      </c>
      <c r="AL19" s="26"/>
      <c r="AM19" s="26"/>
      <c r="AN19" s="28" t="s">
        <v>5</v>
      </c>
      <c r="AO19" s="26"/>
      <c r="AP19" s="26"/>
      <c r="AQ19" s="25"/>
      <c r="BS19" s="20" t="s">
        <v>9</v>
      </c>
    </row>
    <row r="20" spans="2:71" ht="18.399999999999999" customHeight="1">
      <c r="B20" s="24"/>
      <c r="C20" s="26"/>
      <c r="D20" s="26"/>
      <c r="E20" s="28" t="s">
        <v>21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30" t="s">
        <v>25</v>
      </c>
      <c r="AL20" s="26"/>
      <c r="AM20" s="26"/>
      <c r="AN20" s="28" t="s">
        <v>5</v>
      </c>
      <c r="AO20" s="26"/>
      <c r="AP20" s="26"/>
      <c r="AQ20" s="25"/>
    </row>
    <row r="21" spans="2:71" ht="6.95" customHeight="1">
      <c r="B21" s="24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5"/>
    </row>
    <row r="22" spans="2:71">
      <c r="B22" s="24"/>
      <c r="C22" s="26"/>
      <c r="D22" s="30" t="s">
        <v>30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5"/>
    </row>
    <row r="23" spans="2:71" ht="16.5" customHeight="1">
      <c r="B23" s="24"/>
      <c r="C23" s="26"/>
      <c r="D23" s="26"/>
      <c r="E23" s="193" t="s">
        <v>5</v>
      </c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26"/>
      <c r="AP23" s="26"/>
      <c r="AQ23" s="25"/>
    </row>
    <row r="24" spans="2:71" ht="6.95" customHeight="1">
      <c r="B24" s="24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5"/>
    </row>
    <row r="25" spans="2:71" ht="6.95" customHeight="1">
      <c r="B25" s="24"/>
      <c r="C25" s="26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6"/>
      <c r="AQ25" s="25"/>
    </row>
    <row r="26" spans="2:71" ht="14.45" customHeight="1">
      <c r="B26" s="24"/>
      <c r="C26" s="26"/>
      <c r="D26" s="32" t="s">
        <v>31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194">
        <f>ROUND(AG87,2)</f>
        <v>0</v>
      </c>
      <c r="AL26" s="176"/>
      <c r="AM26" s="176"/>
      <c r="AN26" s="176"/>
      <c r="AO26" s="176"/>
      <c r="AP26" s="26"/>
      <c r="AQ26" s="25"/>
    </row>
    <row r="27" spans="2:71" ht="14.45" customHeight="1">
      <c r="B27" s="24"/>
      <c r="C27" s="26"/>
      <c r="D27" s="32" t="s">
        <v>32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194">
        <f>ROUND(AG90,2)</f>
        <v>0</v>
      </c>
      <c r="AL27" s="194"/>
      <c r="AM27" s="194"/>
      <c r="AN27" s="194"/>
      <c r="AO27" s="194"/>
      <c r="AP27" s="26"/>
      <c r="AQ27" s="25"/>
    </row>
    <row r="28" spans="2:71" s="1" customFormat="1" ht="6.95" customHeigh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</row>
    <row r="29" spans="2:71" s="1" customFormat="1" ht="25.9" customHeight="1">
      <c r="B29" s="33"/>
      <c r="C29" s="34"/>
      <c r="D29" s="36" t="s">
        <v>33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195">
        <f>ROUND(AK26+AK27,2)</f>
        <v>0</v>
      </c>
      <c r="AL29" s="196"/>
      <c r="AM29" s="196"/>
      <c r="AN29" s="196"/>
      <c r="AO29" s="196"/>
      <c r="AP29" s="34"/>
      <c r="AQ29" s="35"/>
    </row>
    <row r="30" spans="2:71" s="1" customFormat="1" ht="6.95" customHeight="1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</row>
    <row r="31" spans="2:71" s="2" customFormat="1" ht="14.45" customHeight="1">
      <c r="B31" s="38"/>
      <c r="C31" s="39"/>
      <c r="D31" s="40" t="s">
        <v>34</v>
      </c>
      <c r="E31" s="39"/>
      <c r="F31" s="40" t="s">
        <v>35</v>
      </c>
      <c r="G31" s="39"/>
      <c r="H31" s="39"/>
      <c r="I31" s="39"/>
      <c r="J31" s="39"/>
      <c r="K31" s="39"/>
      <c r="L31" s="169">
        <v>0.21</v>
      </c>
      <c r="M31" s="170"/>
      <c r="N31" s="170"/>
      <c r="O31" s="170"/>
      <c r="P31" s="39"/>
      <c r="Q31" s="39"/>
      <c r="R31" s="39"/>
      <c r="S31" s="39"/>
      <c r="T31" s="42" t="s">
        <v>36</v>
      </c>
      <c r="U31" s="39"/>
      <c r="V31" s="39"/>
      <c r="W31" s="197">
        <f>ROUND(AZ87+SUM(CD91),2)</f>
        <v>0</v>
      </c>
      <c r="X31" s="170"/>
      <c r="Y31" s="170"/>
      <c r="Z31" s="170"/>
      <c r="AA31" s="170"/>
      <c r="AB31" s="170"/>
      <c r="AC31" s="170"/>
      <c r="AD31" s="170"/>
      <c r="AE31" s="170"/>
      <c r="AF31" s="39"/>
      <c r="AG31" s="39"/>
      <c r="AH31" s="39"/>
      <c r="AI31" s="39"/>
      <c r="AJ31" s="39"/>
      <c r="AK31" s="197">
        <f>ROUND(AV87+SUM(BY91),2)</f>
        <v>0</v>
      </c>
      <c r="AL31" s="170"/>
      <c r="AM31" s="170"/>
      <c r="AN31" s="170"/>
      <c r="AO31" s="170"/>
      <c r="AP31" s="39"/>
      <c r="AQ31" s="43"/>
    </row>
    <row r="32" spans="2:71" s="2" customFormat="1" ht="14.45" customHeight="1">
      <c r="B32" s="38"/>
      <c r="C32" s="39"/>
      <c r="D32" s="39"/>
      <c r="E32" s="39"/>
      <c r="F32" s="40" t="s">
        <v>37</v>
      </c>
      <c r="G32" s="39"/>
      <c r="H32" s="39"/>
      <c r="I32" s="39"/>
      <c r="J32" s="39"/>
      <c r="K32" s="39"/>
      <c r="L32" s="169">
        <v>0.15</v>
      </c>
      <c r="M32" s="170"/>
      <c r="N32" s="170"/>
      <c r="O32" s="170"/>
      <c r="P32" s="39"/>
      <c r="Q32" s="39"/>
      <c r="R32" s="39"/>
      <c r="S32" s="39"/>
      <c r="T32" s="42" t="s">
        <v>36</v>
      </c>
      <c r="U32" s="39"/>
      <c r="V32" s="39"/>
      <c r="W32" s="197">
        <f>ROUND(BA87+SUM(CE91),2)</f>
        <v>0</v>
      </c>
      <c r="X32" s="170"/>
      <c r="Y32" s="170"/>
      <c r="Z32" s="170"/>
      <c r="AA32" s="170"/>
      <c r="AB32" s="170"/>
      <c r="AC32" s="170"/>
      <c r="AD32" s="170"/>
      <c r="AE32" s="170"/>
      <c r="AF32" s="39"/>
      <c r="AG32" s="39"/>
      <c r="AH32" s="39"/>
      <c r="AI32" s="39"/>
      <c r="AJ32" s="39"/>
      <c r="AK32" s="197">
        <f>ROUND(AW87+SUM(BZ91),2)</f>
        <v>0</v>
      </c>
      <c r="AL32" s="170"/>
      <c r="AM32" s="170"/>
      <c r="AN32" s="170"/>
      <c r="AO32" s="170"/>
      <c r="AP32" s="39"/>
      <c r="AQ32" s="43"/>
    </row>
    <row r="33" spans="2:43" s="2" customFormat="1" ht="14.45" hidden="1" customHeight="1">
      <c r="B33" s="38"/>
      <c r="C33" s="39"/>
      <c r="D33" s="39"/>
      <c r="E33" s="39"/>
      <c r="F33" s="40" t="s">
        <v>38</v>
      </c>
      <c r="G33" s="39"/>
      <c r="H33" s="39"/>
      <c r="I33" s="39"/>
      <c r="J33" s="39"/>
      <c r="K33" s="39"/>
      <c r="L33" s="169">
        <v>0.21</v>
      </c>
      <c r="M33" s="170"/>
      <c r="N33" s="170"/>
      <c r="O33" s="170"/>
      <c r="P33" s="39"/>
      <c r="Q33" s="39"/>
      <c r="R33" s="39"/>
      <c r="S33" s="39"/>
      <c r="T33" s="42" t="s">
        <v>36</v>
      </c>
      <c r="U33" s="39"/>
      <c r="V33" s="39"/>
      <c r="W33" s="197">
        <f>ROUND(BB87+SUM(CF91),2)</f>
        <v>0</v>
      </c>
      <c r="X33" s="170"/>
      <c r="Y33" s="170"/>
      <c r="Z33" s="170"/>
      <c r="AA33" s="170"/>
      <c r="AB33" s="170"/>
      <c r="AC33" s="170"/>
      <c r="AD33" s="170"/>
      <c r="AE33" s="170"/>
      <c r="AF33" s="39"/>
      <c r="AG33" s="39"/>
      <c r="AH33" s="39"/>
      <c r="AI33" s="39"/>
      <c r="AJ33" s="39"/>
      <c r="AK33" s="197">
        <v>0</v>
      </c>
      <c r="AL33" s="170"/>
      <c r="AM33" s="170"/>
      <c r="AN33" s="170"/>
      <c r="AO33" s="170"/>
      <c r="AP33" s="39"/>
      <c r="AQ33" s="43"/>
    </row>
    <row r="34" spans="2:43" s="2" customFormat="1" ht="14.45" hidden="1" customHeight="1">
      <c r="B34" s="38"/>
      <c r="C34" s="39"/>
      <c r="D34" s="39"/>
      <c r="E34" s="39"/>
      <c r="F34" s="40" t="s">
        <v>39</v>
      </c>
      <c r="G34" s="39"/>
      <c r="H34" s="39"/>
      <c r="I34" s="39"/>
      <c r="J34" s="39"/>
      <c r="K34" s="39"/>
      <c r="L34" s="169">
        <v>0.15</v>
      </c>
      <c r="M34" s="170"/>
      <c r="N34" s="170"/>
      <c r="O34" s="170"/>
      <c r="P34" s="39"/>
      <c r="Q34" s="39"/>
      <c r="R34" s="39"/>
      <c r="S34" s="39"/>
      <c r="T34" s="42" t="s">
        <v>36</v>
      </c>
      <c r="U34" s="39"/>
      <c r="V34" s="39"/>
      <c r="W34" s="197">
        <f>ROUND(BC87+SUM(CG91),2)</f>
        <v>0</v>
      </c>
      <c r="X34" s="170"/>
      <c r="Y34" s="170"/>
      <c r="Z34" s="170"/>
      <c r="AA34" s="170"/>
      <c r="AB34" s="170"/>
      <c r="AC34" s="170"/>
      <c r="AD34" s="170"/>
      <c r="AE34" s="170"/>
      <c r="AF34" s="39"/>
      <c r="AG34" s="39"/>
      <c r="AH34" s="39"/>
      <c r="AI34" s="39"/>
      <c r="AJ34" s="39"/>
      <c r="AK34" s="197">
        <v>0</v>
      </c>
      <c r="AL34" s="170"/>
      <c r="AM34" s="170"/>
      <c r="AN34" s="170"/>
      <c r="AO34" s="170"/>
      <c r="AP34" s="39"/>
      <c r="AQ34" s="43"/>
    </row>
    <row r="35" spans="2:43" s="2" customFormat="1" ht="14.45" hidden="1" customHeight="1">
      <c r="B35" s="38"/>
      <c r="C35" s="39"/>
      <c r="D35" s="39"/>
      <c r="E35" s="39"/>
      <c r="F35" s="40" t="s">
        <v>40</v>
      </c>
      <c r="G35" s="39"/>
      <c r="H35" s="39"/>
      <c r="I35" s="39"/>
      <c r="J35" s="39"/>
      <c r="K35" s="39"/>
      <c r="L35" s="169">
        <v>0</v>
      </c>
      <c r="M35" s="170"/>
      <c r="N35" s="170"/>
      <c r="O35" s="170"/>
      <c r="P35" s="39"/>
      <c r="Q35" s="39"/>
      <c r="R35" s="39"/>
      <c r="S35" s="39"/>
      <c r="T35" s="42" t="s">
        <v>36</v>
      </c>
      <c r="U35" s="39"/>
      <c r="V35" s="39"/>
      <c r="W35" s="197">
        <f>ROUND(BD87+SUM(CH91),2)</f>
        <v>0</v>
      </c>
      <c r="X35" s="170"/>
      <c r="Y35" s="170"/>
      <c r="Z35" s="170"/>
      <c r="AA35" s="170"/>
      <c r="AB35" s="170"/>
      <c r="AC35" s="170"/>
      <c r="AD35" s="170"/>
      <c r="AE35" s="170"/>
      <c r="AF35" s="39"/>
      <c r="AG35" s="39"/>
      <c r="AH35" s="39"/>
      <c r="AI35" s="39"/>
      <c r="AJ35" s="39"/>
      <c r="AK35" s="197">
        <v>0</v>
      </c>
      <c r="AL35" s="170"/>
      <c r="AM35" s="170"/>
      <c r="AN35" s="170"/>
      <c r="AO35" s="170"/>
      <c r="AP35" s="39"/>
      <c r="AQ35" s="43"/>
    </row>
    <row r="36" spans="2:43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5"/>
    </row>
    <row r="37" spans="2:43" s="1" customFormat="1" ht="25.9" customHeight="1">
      <c r="B37" s="33"/>
      <c r="C37" s="44"/>
      <c r="D37" s="45" t="s">
        <v>41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7" t="s">
        <v>42</v>
      </c>
      <c r="U37" s="46"/>
      <c r="V37" s="46"/>
      <c r="W37" s="46"/>
      <c r="X37" s="198" t="s">
        <v>43</v>
      </c>
      <c r="Y37" s="199"/>
      <c r="Z37" s="199"/>
      <c r="AA37" s="199"/>
      <c r="AB37" s="199"/>
      <c r="AC37" s="46"/>
      <c r="AD37" s="46"/>
      <c r="AE37" s="46"/>
      <c r="AF37" s="46"/>
      <c r="AG37" s="46"/>
      <c r="AH37" s="46"/>
      <c r="AI37" s="46"/>
      <c r="AJ37" s="46"/>
      <c r="AK37" s="200">
        <f>SUM(AK29:AK35)</f>
        <v>0</v>
      </c>
      <c r="AL37" s="199"/>
      <c r="AM37" s="199"/>
      <c r="AN37" s="199"/>
      <c r="AO37" s="201"/>
      <c r="AP37" s="44"/>
      <c r="AQ37" s="35"/>
    </row>
    <row r="38" spans="2:43" s="1" customFormat="1" ht="14.45" customHeight="1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5"/>
    </row>
    <row r="39" spans="2:43" ht="13.5">
      <c r="B39" s="24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5"/>
    </row>
    <row r="40" spans="2:43" ht="13.5">
      <c r="B40" s="24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5"/>
    </row>
    <row r="41" spans="2:43" ht="13.5">
      <c r="B41" s="24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5"/>
    </row>
    <row r="42" spans="2:43" ht="13.5">
      <c r="B42" s="24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5"/>
    </row>
    <row r="43" spans="2:43" ht="13.5">
      <c r="B43" s="24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5"/>
    </row>
    <row r="44" spans="2:43" ht="13.5">
      <c r="B44" s="24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5"/>
    </row>
    <row r="45" spans="2:43" ht="13.5">
      <c r="B45" s="24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5"/>
    </row>
    <row r="46" spans="2:43" ht="13.5">
      <c r="B46" s="24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5"/>
    </row>
    <row r="47" spans="2:43" ht="13.5">
      <c r="B47" s="2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5"/>
    </row>
    <row r="48" spans="2:43" ht="13.5">
      <c r="B48" s="24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5"/>
    </row>
    <row r="49" spans="2:43" s="1" customFormat="1">
      <c r="B49" s="33"/>
      <c r="C49" s="34"/>
      <c r="D49" s="48" t="s">
        <v>44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50"/>
      <c r="AA49" s="34"/>
      <c r="AB49" s="34"/>
      <c r="AC49" s="48" t="s">
        <v>45</v>
      </c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50"/>
      <c r="AP49" s="34"/>
      <c r="AQ49" s="35"/>
    </row>
    <row r="50" spans="2:43" ht="13.5">
      <c r="B50" s="24"/>
      <c r="C50" s="26"/>
      <c r="D50" s="51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52"/>
      <c r="AA50" s="26"/>
      <c r="AB50" s="26"/>
      <c r="AC50" s="51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52"/>
      <c r="AP50" s="26"/>
      <c r="AQ50" s="25"/>
    </row>
    <row r="51" spans="2:43" ht="13.5">
      <c r="B51" s="24"/>
      <c r="C51" s="26"/>
      <c r="D51" s="51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52"/>
      <c r="AA51" s="26"/>
      <c r="AB51" s="26"/>
      <c r="AC51" s="51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52"/>
      <c r="AP51" s="26"/>
      <c r="AQ51" s="25"/>
    </row>
    <row r="52" spans="2:43" ht="13.5">
      <c r="B52" s="24"/>
      <c r="C52" s="26"/>
      <c r="D52" s="51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52"/>
      <c r="AA52" s="26"/>
      <c r="AB52" s="26"/>
      <c r="AC52" s="51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52"/>
      <c r="AP52" s="26"/>
      <c r="AQ52" s="25"/>
    </row>
    <row r="53" spans="2:43" ht="13.5">
      <c r="B53" s="24"/>
      <c r="C53" s="26"/>
      <c r="D53" s="51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52"/>
      <c r="AA53" s="26"/>
      <c r="AB53" s="26"/>
      <c r="AC53" s="51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52"/>
      <c r="AP53" s="26"/>
      <c r="AQ53" s="25"/>
    </row>
    <row r="54" spans="2:43" ht="13.5">
      <c r="B54" s="24"/>
      <c r="C54" s="26"/>
      <c r="D54" s="51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52"/>
      <c r="AA54" s="26"/>
      <c r="AB54" s="26"/>
      <c r="AC54" s="51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52"/>
      <c r="AP54" s="26"/>
      <c r="AQ54" s="25"/>
    </row>
    <row r="55" spans="2:43" ht="13.5">
      <c r="B55" s="24"/>
      <c r="C55" s="26"/>
      <c r="D55" s="51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52"/>
      <c r="AA55" s="26"/>
      <c r="AB55" s="26"/>
      <c r="AC55" s="51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52"/>
      <c r="AP55" s="26"/>
      <c r="AQ55" s="25"/>
    </row>
    <row r="56" spans="2:43" ht="13.5">
      <c r="B56" s="24"/>
      <c r="C56" s="26"/>
      <c r="D56" s="51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52"/>
      <c r="AA56" s="26"/>
      <c r="AB56" s="26"/>
      <c r="AC56" s="51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52"/>
      <c r="AP56" s="26"/>
      <c r="AQ56" s="25"/>
    </row>
    <row r="57" spans="2:43" ht="13.5">
      <c r="B57" s="24"/>
      <c r="C57" s="26"/>
      <c r="D57" s="51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52"/>
      <c r="AA57" s="26"/>
      <c r="AB57" s="26"/>
      <c r="AC57" s="51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52"/>
      <c r="AP57" s="26"/>
      <c r="AQ57" s="25"/>
    </row>
    <row r="58" spans="2:43" s="1" customFormat="1">
      <c r="B58" s="33"/>
      <c r="C58" s="34"/>
      <c r="D58" s="53" t="s">
        <v>46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5" t="s">
        <v>47</v>
      </c>
      <c r="S58" s="54"/>
      <c r="T58" s="54"/>
      <c r="U58" s="54"/>
      <c r="V58" s="54"/>
      <c r="W58" s="54"/>
      <c r="X58" s="54"/>
      <c r="Y58" s="54"/>
      <c r="Z58" s="56"/>
      <c r="AA58" s="34"/>
      <c r="AB58" s="34"/>
      <c r="AC58" s="53" t="s">
        <v>46</v>
      </c>
      <c r="AD58" s="54"/>
      <c r="AE58" s="54"/>
      <c r="AF58" s="54"/>
      <c r="AG58" s="54"/>
      <c r="AH58" s="54"/>
      <c r="AI58" s="54"/>
      <c r="AJ58" s="54"/>
      <c r="AK58" s="54"/>
      <c r="AL58" s="54"/>
      <c r="AM58" s="55" t="s">
        <v>47</v>
      </c>
      <c r="AN58" s="54"/>
      <c r="AO58" s="56"/>
      <c r="AP58" s="34"/>
      <c r="AQ58" s="35"/>
    </row>
    <row r="59" spans="2:43" ht="13.5">
      <c r="B59" s="24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5"/>
    </row>
    <row r="60" spans="2:43" s="1" customFormat="1">
      <c r="B60" s="33"/>
      <c r="C60" s="34"/>
      <c r="D60" s="48" t="s">
        <v>48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50"/>
      <c r="AA60" s="34"/>
      <c r="AB60" s="34"/>
      <c r="AC60" s="48" t="s">
        <v>49</v>
      </c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50"/>
      <c r="AP60" s="34"/>
      <c r="AQ60" s="35"/>
    </row>
    <row r="61" spans="2:43" ht="13.5">
      <c r="B61" s="24"/>
      <c r="C61" s="26"/>
      <c r="D61" s="51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52"/>
      <c r="AA61" s="26"/>
      <c r="AB61" s="26"/>
      <c r="AC61" s="51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52"/>
      <c r="AP61" s="26"/>
      <c r="AQ61" s="25"/>
    </row>
    <row r="62" spans="2:43" ht="13.5">
      <c r="B62" s="24"/>
      <c r="C62" s="26"/>
      <c r="D62" s="51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52"/>
      <c r="AA62" s="26"/>
      <c r="AB62" s="26"/>
      <c r="AC62" s="51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52"/>
      <c r="AP62" s="26"/>
      <c r="AQ62" s="25"/>
    </row>
    <row r="63" spans="2:43" ht="13.5">
      <c r="B63" s="24"/>
      <c r="C63" s="26"/>
      <c r="D63" s="51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52"/>
      <c r="AA63" s="26"/>
      <c r="AB63" s="26"/>
      <c r="AC63" s="51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52"/>
      <c r="AP63" s="26"/>
      <c r="AQ63" s="25"/>
    </row>
    <row r="64" spans="2:43" ht="13.5">
      <c r="B64" s="24"/>
      <c r="C64" s="26"/>
      <c r="D64" s="51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52"/>
      <c r="AA64" s="26"/>
      <c r="AB64" s="26"/>
      <c r="AC64" s="51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52"/>
      <c r="AP64" s="26"/>
      <c r="AQ64" s="25"/>
    </row>
    <row r="65" spans="2:43" ht="13.5">
      <c r="B65" s="24"/>
      <c r="C65" s="26"/>
      <c r="D65" s="51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52"/>
      <c r="AA65" s="26"/>
      <c r="AB65" s="26"/>
      <c r="AC65" s="51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52"/>
      <c r="AP65" s="26"/>
      <c r="AQ65" s="25"/>
    </row>
    <row r="66" spans="2:43" ht="13.5">
      <c r="B66" s="24"/>
      <c r="C66" s="26"/>
      <c r="D66" s="51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52"/>
      <c r="AA66" s="26"/>
      <c r="AB66" s="26"/>
      <c r="AC66" s="51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52"/>
      <c r="AP66" s="26"/>
      <c r="AQ66" s="25"/>
    </row>
    <row r="67" spans="2:43" ht="13.5">
      <c r="B67" s="24"/>
      <c r="C67" s="26"/>
      <c r="D67" s="51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52"/>
      <c r="AA67" s="26"/>
      <c r="AB67" s="26"/>
      <c r="AC67" s="51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52"/>
      <c r="AP67" s="26"/>
      <c r="AQ67" s="25"/>
    </row>
    <row r="68" spans="2:43" ht="13.5">
      <c r="B68" s="24"/>
      <c r="C68" s="26"/>
      <c r="D68" s="51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52"/>
      <c r="AA68" s="26"/>
      <c r="AB68" s="26"/>
      <c r="AC68" s="51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52"/>
      <c r="AP68" s="26"/>
      <c r="AQ68" s="25"/>
    </row>
    <row r="69" spans="2:43" s="1" customFormat="1">
      <c r="B69" s="33"/>
      <c r="C69" s="34"/>
      <c r="D69" s="53" t="s">
        <v>46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5" t="s">
        <v>47</v>
      </c>
      <c r="S69" s="54"/>
      <c r="T69" s="54"/>
      <c r="U69" s="54"/>
      <c r="V69" s="54"/>
      <c r="W69" s="54"/>
      <c r="X69" s="54"/>
      <c r="Y69" s="54"/>
      <c r="Z69" s="56"/>
      <c r="AA69" s="34"/>
      <c r="AB69" s="34"/>
      <c r="AC69" s="53" t="s">
        <v>46</v>
      </c>
      <c r="AD69" s="54"/>
      <c r="AE69" s="54"/>
      <c r="AF69" s="54"/>
      <c r="AG69" s="54"/>
      <c r="AH69" s="54"/>
      <c r="AI69" s="54"/>
      <c r="AJ69" s="54"/>
      <c r="AK69" s="54"/>
      <c r="AL69" s="54"/>
      <c r="AM69" s="55" t="s">
        <v>47</v>
      </c>
      <c r="AN69" s="54"/>
      <c r="AO69" s="56"/>
      <c r="AP69" s="34"/>
      <c r="AQ69" s="35"/>
    </row>
    <row r="70" spans="2:43" s="1" customFormat="1" ht="6.95" customHeight="1"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5"/>
    </row>
    <row r="71" spans="2:43" s="1" customFormat="1" ht="6.9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9"/>
    </row>
    <row r="75" spans="2:43" s="1" customFormat="1" ht="6.9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2"/>
    </row>
    <row r="76" spans="2:43" s="1" customFormat="1" ht="36.950000000000003" customHeight="1">
      <c r="B76" s="33"/>
      <c r="C76" s="173" t="s">
        <v>50</v>
      </c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174"/>
      <c r="AN76" s="174"/>
      <c r="AO76" s="174"/>
      <c r="AP76" s="174"/>
      <c r="AQ76" s="35"/>
    </row>
    <row r="77" spans="2:43" s="3" customFormat="1" ht="14.45" customHeight="1">
      <c r="B77" s="63"/>
      <c r="C77" s="30" t="s">
        <v>15</v>
      </c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5"/>
    </row>
    <row r="78" spans="2:43" s="4" customFormat="1" ht="36.950000000000003" customHeight="1">
      <c r="B78" s="66"/>
      <c r="C78" s="67" t="s">
        <v>16</v>
      </c>
      <c r="D78" s="68"/>
      <c r="E78" s="68"/>
      <c r="F78" s="68"/>
      <c r="G78" s="68"/>
      <c r="H78" s="68"/>
      <c r="I78" s="68"/>
      <c r="J78" s="68"/>
      <c r="K78" s="68"/>
      <c r="L78" s="202" t="str">
        <f>K6</f>
        <v>X – 037 Líšnická - Jeremiášova (Ke Hřbitovu)</v>
      </c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3"/>
      <c r="AM78" s="203"/>
      <c r="AN78" s="203"/>
      <c r="AO78" s="203"/>
      <c r="AP78" s="68"/>
      <c r="AQ78" s="69"/>
    </row>
    <row r="79" spans="2:43" s="1" customFormat="1" ht="6.95" customHeight="1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5"/>
    </row>
    <row r="80" spans="2:43" s="1" customFormat="1">
      <c r="B80" s="33"/>
      <c r="C80" s="30" t="s">
        <v>20</v>
      </c>
      <c r="D80" s="34"/>
      <c r="E80" s="34"/>
      <c r="F80" s="34"/>
      <c r="G80" s="34"/>
      <c r="H80" s="34"/>
      <c r="I80" s="34"/>
      <c r="J80" s="34"/>
      <c r="K80" s="34"/>
      <c r="L80" s="70" t="str">
        <f>IF(K8="","",K8)</f>
        <v xml:space="preserve"> </v>
      </c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0" t="s">
        <v>22</v>
      </c>
      <c r="AJ80" s="34"/>
      <c r="AK80" s="34"/>
      <c r="AL80" s="34"/>
      <c r="AM80" s="71"/>
      <c r="AN80" s="34"/>
      <c r="AO80" s="34"/>
      <c r="AP80" s="34"/>
      <c r="AQ80" s="35"/>
    </row>
    <row r="81" spans="1:76" s="1" customFormat="1" ht="6.95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5"/>
    </row>
    <row r="82" spans="1:76" s="1" customFormat="1">
      <c r="B82" s="33"/>
      <c r="C82" s="30" t="s">
        <v>23</v>
      </c>
      <c r="D82" s="34"/>
      <c r="E82" s="34"/>
      <c r="F82" s="34"/>
      <c r="G82" s="34"/>
      <c r="H82" s="34"/>
      <c r="I82" s="34"/>
      <c r="J82" s="34"/>
      <c r="K82" s="34"/>
      <c r="L82" s="64" t="str">
        <f>IF(E11= "","",E11)</f>
        <v xml:space="preserve"> </v>
      </c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0" t="s">
        <v>27</v>
      </c>
      <c r="AJ82" s="34"/>
      <c r="AK82" s="34"/>
      <c r="AL82" s="34"/>
      <c r="AM82" s="182" t="str">
        <f>IF(E17="","",E17)</f>
        <v xml:space="preserve"> </v>
      </c>
      <c r="AN82" s="182"/>
      <c r="AO82" s="182"/>
      <c r="AP82" s="182"/>
      <c r="AQ82" s="35"/>
      <c r="AS82" s="183" t="s">
        <v>51</v>
      </c>
      <c r="AT82" s="184"/>
      <c r="AU82" s="49"/>
      <c r="AV82" s="49"/>
      <c r="AW82" s="49"/>
      <c r="AX82" s="49"/>
      <c r="AY82" s="49"/>
      <c r="AZ82" s="49"/>
      <c r="BA82" s="49"/>
      <c r="BB82" s="49"/>
      <c r="BC82" s="49"/>
      <c r="BD82" s="50"/>
    </row>
    <row r="83" spans="1:76" s="1" customFormat="1">
      <c r="B83" s="33"/>
      <c r="C83" s="30" t="s">
        <v>26</v>
      </c>
      <c r="D83" s="34"/>
      <c r="E83" s="34"/>
      <c r="F83" s="34"/>
      <c r="G83" s="34"/>
      <c r="H83" s="34"/>
      <c r="I83" s="34"/>
      <c r="J83" s="34"/>
      <c r="K83" s="34"/>
      <c r="L83" s="64" t="str">
        <f>IF(E14="","",E14)</f>
        <v xml:space="preserve"> </v>
      </c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0" t="s">
        <v>29</v>
      </c>
      <c r="AJ83" s="34"/>
      <c r="AK83" s="34"/>
      <c r="AL83" s="34"/>
      <c r="AM83" s="182" t="str">
        <f>IF(E20="","",E20)</f>
        <v xml:space="preserve"> </v>
      </c>
      <c r="AN83" s="182"/>
      <c r="AO83" s="182"/>
      <c r="AP83" s="182"/>
      <c r="AQ83" s="35"/>
      <c r="AS83" s="185"/>
      <c r="AT83" s="186"/>
      <c r="AU83" s="34"/>
      <c r="AV83" s="34"/>
      <c r="AW83" s="34"/>
      <c r="AX83" s="34"/>
      <c r="AY83" s="34"/>
      <c r="AZ83" s="34"/>
      <c r="BA83" s="34"/>
      <c r="BB83" s="34"/>
      <c r="BC83" s="34"/>
      <c r="BD83" s="72"/>
    </row>
    <row r="84" spans="1:76" s="1" customFormat="1" ht="10.9" customHeight="1"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5"/>
      <c r="AS84" s="185"/>
      <c r="AT84" s="186"/>
      <c r="AU84" s="34"/>
      <c r="AV84" s="34"/>
      <c r="AW84" s="34"/>
      <c r="AX84" s="34"/>
      <c r="AY84" s="34"/>
      <c r="AZ84" s="34"/>
      <c r="BA84" s="34"/>
      <c r="BB84" s="34"/>
      <c r="BC84" s="34"/>
      <c r="BD84" s="72"/>
    </row>
    <row r="85" spans="1:76" s="1" customFormat="1" ht="29.25" customHeight="1">
      <c r="B85" s="33"/>
      <c r="C85" s="204" t="s">
        <v>52</v>
      </c>
      <c r="D85" s="188"/>
      <c r="E85" s="188"/>
      <c r="F85" s="188"/>
      <c r="G85" s="188"/>
      <c r="H85" s="73"/>
      <c r="I85" s="187" t="s">
        <v>53</v>
      </c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7" t="s">
        <v>54</v>
      </c>
      <c r="AH85" s="188"/>
      <c r="AI85" s="188"/>
      <c r="AJ85" s="188"/>
      <c r="AK85" s="188"/>
      <c r="AL85" s="188"/>
      <c r="AM85" s="188"/>
      <c r="AN85" s="187" t="s">
        <v>55</v>
      </c>
      <c r="AO85" s="188"/>
      <c r="AP85" s="189"/>
      <c r="AQ85" s="35"/>
      <c r="AS85" s="74" t="s">
        <v>56</v>
      </c>
      <c r="AT85" s="75" t="s">
        <v>57</v>
      </c>
      <c r="AU85" s="75" t="s">
        <v>58</v>
      </c>
      <c r="AV85" s="75" t="s">
        <v>59</v>
      </c>
      <c r="AW85" s="75" t="s">
        <v>60</v>
      </c>
      <c r="AX85" s="75" t="s">
        <v>61</v>
      </c>
      <c r="AY85" s="75" t="s">
        <v>62</v>
      </c>
      <c r="AZ85" s="75" t="s">
        <v>63</v>
      </c>
      <c r="BA85" s="75" t="s">
        <v>64</v>
      </c>
      <c r="BB85" s="75" t="s">
        <v>65</v>
      </c>
      <c r="BC85" s="75" t="s">
        <v>66</v>
      </c>
      <c r="BD85" s="76" t="s">
        <v>67</v>
      </c>
    </row>
    <row r="86" spans="1:76" s="1" customFormat="1" ht="10.9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5"/>
      <c r="AS86" s="77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50"/>
    </row>
    <row r="87" spans="1:76" s="4" customFormat="1" ht="32.450000000000003" customHeight="1">
      <c r="B87" s="66"/>
      <c r="C87" s="78" t="s">
        <v>68</v>
      </c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192">
        <f>ROUND(AG88,2)</f>
        <v>0</v>
      </c>
      <c r="AH87" s="192"/>
      <c r="AI87" s="192"/>
      <c r="AJ87" s="192"/>
      <c r="AK87" s="192"/>
      <c r="AL87" s="192"/>
      <c r="AM87" s="192"/>
      <c r="AN87" s="181">
        <f>SUM(AG87,AT87)</f>
        <v>0</v>
      </c>
      <c r="AO87" s="181"/>
      <c r="AP87" s="181"/>
      <c r="AQ87" s="69"/>
      <c r="AS87" s="80">
        <f>ROUND(AS88,2)</f>
        <v>0</v>
      </c>
      <c r="AT87" s="81">
        <f>ROUND(SUM(AV87:AW87),2)</f>
        <v>0</v>
      </c>
      <c r="AU87" s="82">
        <f>ROUND(AU88,5)</f>
        <v>10296.08743</v>
      </c>
      <c r="AV87" s="81">
        <f>ROUND(AZ87*L31,2)</f>
        <v>0</v>
      </c>
      <c r="AW87" s="81">
        <f>ROUND(BA87*L32,2)</f>
        <v>0</v>
      </c>
      <c r="AX87" s="81">
        <f>ROUND(BB87*L31,2)</f>
        <v>0</v>
      </c>
      <c r="AY87" s="81">
        <f>ROUND(BC87*L32,2)</f>
        <v>0</v>
      </c>
      <c r="AZ87" s="81">
        <f>ROUND(AZ88,2)</f>
        <v>0</v>
      </c>
      <c r="BA87" s="81">
        <f>ROUND(BA88,2)</f>
        <v>0</v>
      </c>
      <c r="BB87" s="81">
        <f>ROUND(BB88,2)</f>
        <v>0</v>
      </c>
      <c r="BC87" s="81">
        <f>ROUND(BC88,2)</f>
        <v>0</v>
      </c>
      <c r="BD87" s="83">
        <f>ROUND(BD88,2)</f>
        <v>0</v>
      </c>
      <c r="BS87" s="84" t="s">
        <v>69</v>
      </c>
      <c r="BT87" s="84" t="s">
        <v>70</v>
      </c>
      <c r="BU87" s="85" t="s">
        <v>71</v>
      </c>
      <c r="BV87" s="84" t="s">
        <v>72</v>
      </c>
      <c r="BW87" s="84" t="s">
        <v>73</v>
      </c>
      <c r="BX87" s="84" t="s">
        <v>74</v>
      </c>
    </row>
    <row r="88" spans="1:76" s="5" customFormat="1" ht="31.5" customHeight="1">
      <c r="A88" s="86" t="s">
        <v>75</v>
      </c>
      <c r="B88" s="87"/>
      <c r="C88" s="88"/>
      <c r="D88" s="205" t="s">
        <v>76</v>
      </c>
      <c r="E88" s="205"/>
      <c r="F88" s="205"/>
      <c r="G88" s="205"/>
      <c r="H88" s="205"/>
      <c r="I88" s="89"/>
      <c r="J88" s="205" t="s">
        <v>17</v>
      </c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190">
        <f>'111 - X – 037 Líšnická - ...'!M30</f>
        <v>0</v>
      </c>
      <c r="AH88" s="191"/>
      <c r="AI88" s="191"/>
      <c r="AJ88" s="191"/>
      <c r="AK88" s="191"/>
      <c r="AL88" s="191"/>
      <c r="AM88" s="191"/>
      <c r="AN88" s="190">
        <f>SUM(AG88,AT88)</f>
        <v>0</v>
      </c>
      <c r="AO88" s="191"/>
      <c r="AP88" s="191"/>
      <c r="AQ88" s="90"/>
      <c r="AS88" s="91">
        <f>'111 - X – 037 Líšnická - ...'!M28</f>
        <v>0</v>
      </c>
      <c r="AT88" s="92">
        <f>ROUND(SUM(AV88:AW88),2)</f>
        <v>0</v>
      </c>
      <c r="AU88" s="93">
        <f>'111 - X – 037 Líšnická - ...'!W128</f>
        <v>10296.087434000001</v>
      </c>
      <c r="AV88" s="92">
        <f>'111 - X – 037 Líšnická - ...'!M32</f>
        <v>0</v>
      </c>
      <c r="AW88" s="92">
        <f>'111 - X – 037 Líšnická - ...'!M33</f>
        <v>0</v>
      </c>
      <c r="AX88" s="92">
        <f>'111 - X – 037 Líšnická - ...'!M34</f>
        <v>0</v>
      </c>
      <c r="AY88" s="92">
        <f>'111 - X – 037 Líšnická - ...'!M35</f>
        <v>0</v>
      </c>
      <c r="AZ88" s="92">
        <f>'111 - X – 037 Líšnická - ...'!H32</f>
        <v>0</v>
      </c>
      <c r="BA88" s="92">
        <f>'111 - X – 037 Líšnická - ...'!H33</f>
        <v>0</v>
      </c>
      <c r="BB88" s="92">
        <f>'111 - X – 037 Líšnická - ...'!H34</f>
        <v>0</v>
      </c>
      <c r="BC88" s="92">
        <f>'111 - X – 037 Líšnická - ...'!H35</f>
        <v>0</v>
      </c>
      <c r="BD88" s="94">
        <f>'111 - X – 037 Líšnická - ...'!H36</f>
        <v>0</v>
      </c>
      <c r="BT88" s="95" t="s">
        <v>77</v>
      </c>
      <c r="BV88" s="95" t="s">
        <v>72</v>
      </c>
      <c r="BW88" s="95" t="s">
        <v>78</v>
      </c>
      <c r="BX88" s="95" t="s">
        <v>73</v>
      </c>
    </row>
    <row r="89" spans="1:76" ht="13.5">
      <c r="B89" s="24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5"/>
    </row>
    <row r="90" spans="1:76" s="1" customFormat="1" ht="30" customHeight="1">
      <c r="B90" s="33"/>
      <c r="C90" s="78" t="s">
        <v>79</v>
      </c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181">
        <v>0</v>
      </c>
      <c r="AH90" s="181"/>
      <c r="AI90" s="181"/>
      <c r="AJ90" s="181"/>
      <c r="AK90" s="181"/>
      <c r="AL90" s="181"/>
      <c r="AM90" s="181"/>
      <c r="AN90" s="181">
        <v>0</v>
      </c>
      <c r="AO90" s="181"/>
      <c r="AP90" s="181"/>
      <c r="AQ90" s="35"/>
      <c r="AS90" s="74" t="s">
        <v>80</v>
      </c>
      <c r="AT90" s="75" t="s">
        <v>81</v>
      </c>
      <c r="AU90" s="75" t="s">
        <v>34</v>
      </c>
      <c r="AV90" s="76" t="s">
        <v>57</v>
      </c>
    </row>
    <row r="91" spans="1:76" s="1" customFormat="1" ht="10.9" customHeight="1"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5"/>
      <c r="AS91" s="96"/>
      <c r="AT91" s="54"/>
      <c r="AU91" s="54"/>
      <c r="AV91" s="56"/>
    </row>
    <row r="92" spans="1:76" s="1" customFormat="1" ht="30" customHeight="1">
      <c r="B92" s="33"/>
      <c r="C92" s="97" t="s">
        <v>82</v>
      </c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180">
        <f>ROUND(AG87+AG90,2)</f>
        <v>0</v>
      </c>
      <c r="AH92" s="180"/>
      <c r="AI92" s="180"/>
      <c r="AJ92" s="180"/>
      <c r="AK92" s="180"/>
      <c r="AL92" s="180"/>
      <c r="AM92" s="180"/>
      <c r="AN92" s="180">
        <f>AN87+AN90</f>
        <v>0</v>
      </c>
      <c r="AO92" s="180"/>
      <c r="AP92" s="180"/>
      <c r="AQ92" s="35"/>
    </row>
    <row r="93" spans="1:76" s="1" customFormat="1" ht="6.95" customHeight="1">
      <c r="B93" s="57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9"/>
    </row>
  </sheetData>
  <mergeCells count="45">
    <mergeCell ref="D88:H88"/>
    <mergeCell ref="J88:AF88"/>
    <mergeCell ref="W35:AE35"/>
    <mergeCell ref="AK35:AO35"/>
    <mergeCell ref="X37:AB37"/>
    <mergeCell ref="AK37:AO37"/>
    <mergeCell ref="AN87:AP87"/>
    <mergeCell ref="C76:AP76"/>
    <mergeCell ref="L78:AO78"/>
    <mergeCell ref="C85:G85"/>
    <mergeCell ref="I85:AF85"/>
    <mergeCell ref="W32:AE32"/>
    <mergeCell ref="AK32:AO32"/>
    <mergeCell ref="W33:AE33"/>
    <mergeCell ref="AK33:AO33"/>
    <mergeCell ref="W34:AE34"/>
    <mergeCell ref="AK34:AO34"/>
    <mergeCell ref="E23:AN23"/>
    <mergeCell ref="AK26:AO26"/>
    <mergeCell ref="AK27:AO27"/>
    <mergeCell ref="AK29:AO29"/>
    <mergeCell ref="W31:AE31"/>
    <mergeCell ref="AK31:AO31"/>
    <mergeCell ref="AG92:AM92"/>
    <mergeCell ref="AG90:AM90"/>
    <mergeCell ref="AM82:AP82"/>
    <mergeCell ref="AS82:AT84"/>
    <mergeCell ref="AM83:AP83"/>
    <mergeCell ref="AG85:AM85"/>
    <mergeCell ref="AN85:AP85"/>
    <mergeCell ref="AN88:AP88"/>
    <mergeCell ref="AG88:AM88"/>
    <mergeCell ref="AG87:AM87"/>
    <mergeCell ref="AN90:AP90"/>
    <mergeCell ref="AN92:AP92"/>
    <mergeCell ref="C2:AP2"/>
    <mergeCell ref="C4:AP4"/>
    <mergeCell ref="K5:AO5"/>
    <mergeCell ref="K6:AO6"/>
    <mergeCell ref="AR2:BE2"/>
    <mergeCell ref="L35:O35"/>
    <mergeCell ref="L33:O33"/>
    <mergeCell ref="L31:O31"/>
    <mergeCell ref="L32:O32"/>
    <mergeCell ref="L34:O34"/>
  </mergeCells>
  <hyperlinks>
    <hyperlink ref="K1:S1" location="C2" display="1) Souhrnný list stavby"/>
    <hyperlink ref="W1:AF1" location="C87" display="2) Rekapitulace objektů"/>
    <hyperlink ref="A88" location="'111 - X – 037 Líšnická - ...'!C2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11"/>
  <sheetViews>
    <sheetView showGridLines="0" workbookViewId="0">
      <pane ySplit="1" topLeftCell="A2" activePane="bottomLeft" state="frozen"/>
      <selection pane="bottomLeft" activeCell="L131" sqref="L131:M411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99"/>
      <c r="B1" s="13"/>
      <c r="C1" s="13"/>
      <c r="D1" s="14" t="s">
        <v>1</v>
      </c>
      <c r="E1" s="13"/>
      <c r="F1" s="15" t="s">
        <v>83</v>
      </c>
      <c r="G1" s="15"/>
      <c r="H1" s="228" t="s">
        <v>84</v>
      </c>
      <c r="I1" s="228"/>
      <c r="J1" s="228"/>
      <c r="K1" s="228"/>
      <c r="L1" s="15" t="s">
        <v>85</v>
      </c>
      <c r="M1" s="13"/>
      <c r="N1" s="13"/>
      <c r="O1" s="14" t="s">
        <v>86</v>
      </c>
      <c r="P1" s="13"/>
      <c r="Q1" s="13"/>
      <c r="R1" s="13"/>
      <c r="S1" s="15" t="s">
        <v>87</v>
      </c>
      <c r="T1" s="15"/>
      <c r="U1" s="99"/>
      <c r="V1" s="9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>
      <c r="C2" s="171" t="s">
        <v>7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S2" s="178" t="s">
        <v>8</v>
      </c>
      <c r="T2" s="179"/>
      <c r="U2" s="179"/>
      <c r="V2" s="179"/>
      <c r="W2" s="179"/>
      <c r="X2" s="179"/>
      <c r="Y2" s="179"/>
      <c r="Z2" s="179"/>
      <c r="AA2" s="179"/>
      <c r="AB2" s="179"/>
      <c r="AC2" s="179"/>
      <c r="AT2" s="20" t="s">
        <v>78</v>
      </c>
    </row>
    <row r="3" spans="1:6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88</v>
      </c>
    </row>
    <row r="4" spans="1:66" ht="36.950000000000003" customHeight="1">
      <c r="B4" s="24"/>
      <c r="C4" s="173" t="s">
        <v>89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25"/>
      <c r="T4" s="19" t="s">
        <v>13</v>
      </c>
      <c r="AT4" s="20" t="s">
        <v>6</v>
      </c>
    </row>
    <row r="5" spans="1:66" ht="6.95" customHeight="1">
      <c r="B5" s="24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5"/>
    </row>
    <row r="6" spans="1:66" ht="25.35" customHeight="1">
      <c r="B6" s="24"/>
      <c r="C6" s="26"/>
      <c r="D6" s="30" t="s">
        <v>16</v>
      </c>
      <c r="E6" s="26"/>
      <c r="F6" s="224" t="str">
        <f>'Rekapitulace stavby'!K6</f>
        <v>X – 037 Líšnická - Jeremiášova (Ke Hřbitovu)</v>
      </c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6"/>
      <c r="R6" s="25"/>
    </row>
    <row r="7" spans="1:66" s="1" customFormat="1" ht="32.85" customHeight="1">
      <c r="B7" s="33"/>
      <c r="C7" s="34"/>
      <c r="D7" s="29" t="s">
        <v>90</v>
      </c>
      <c r="E7" s="34"/>
      <c r="F7" s="177" t="s">
        <v>91</v>
      </c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34"/>
      <c r="R7" s="35"/>
    </row>
    <row r="8" spans="1:66" s="1" customFormat="1" ht="14.45" customHeight="1">
      <c r="B8" s="33"/>
      <c r="C8" s="34"/>
      <c r="D8" s="30" t="s">
        <v>18</v>
      </c>
      <c r="E8" s="34"/>
      <c r="F8" s="28" t="s">
        <v>5</v>
      </c>
      <c r="G8" s="34"/>
      <c r="H8" s="34"/>
      <c r="I8" s="34"/>
      <c r="J8" s="34"/>
      <c r="K8" s="34"/>
      <c r="L8" s="34"/>
      <c r="M8" s="30" t="s">
        <v>19</v>
      </c>
      <c r="N8" s="34"/>
      <c r="O8" s="28" t="s">
        <v>5</v>
      </c>
      <c r="P8" s="34"/>
      <c r="Q8" s="34"/>
      <c r="R8" s="35"/>
    </row>
    <row r="9" spans="1:66" s="1" customFormat="1" ht="14.45" customHeight="1">
      <c r="B9" s="33"/>
      <c r="C9" s="34"/>
      <c r="D9" s="30" t="s">
        <v>20</v>
      </c>
      <c r="E9" s="34"/>
      <c r="F9" s="28" t="s">
        <v>21</v>
      </c>
      <c r="G9" s="34"/>
      <c r="H9" s="34"/>
      <c r="I9" s="34"/>
      <c r="J9" s="34"/>
      <c r="K9" s="34"/>
      <c r="L9" s="34"/>
      <c r="M9" s="30" t="s">
        <v>22</v>
      </c>
      <c r="N9" s="34"/>
      <c r="O9" s="227">
        <f>'Rekapitulace stavby'!AN8</f>
        <v>43406</v>
      </c>
      <c r="P9" s="227"/>
      <c r="Q9" s="34"/>
      <c r="R9" s="35"/>
    </row>
    <row r="10" spans="1:66" s="1" customFormat="1" ht="10.9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1:66" s="1" customFormat="1" ht="14.45" customHeight="1">
      <c r="B11" s="33"/>
      <c r="C11" s="34"/>
      <c r="D11" s="30" t="s">
        <v>23</v>
      </c>
      <c r="E11" s="34"/>
      <c r="F11" s="34"/>
      <c r="G11" s="34"/>
      <c r="H11" s="34"/>
      <c r="I11" s="34"/>
      <c r="J11" s="34"/>
      <c r="K11" s="34"/>
      <c r="L11" s="34"/>
      <c r="M11" s="30" t="s">
        <v>24</v>
      </c>
      <c r="N11" s="34"/>
      <c r="O11" s="175" t="str">
        <f>IF('Rekapitulace stavby'!AN10="","",'Rekapitulace stavby'!AN10)</f>
        <v/>
      </c>
      <c r="P11" s="175"/>
      <c r="Q11" s="34"/>
      <c r="R11" s="35"/>
    </row>
    <row r="12" spans="1:66" s="1" customFormat="1" ht="18" customHeight="1">
      <c r="B12" s="33"/>
      <c r="C12" s="34"/>
      <c r="D12" s="34"/>
      <c r="E12" s="28" t="str">
        <f>IF('Rekapitulace stavby'!E11="","",'Rekapitulace stavby'!E11)</f>
        <v xml:space="preserve"> </v>
      </c>
      <c r="F12" s="34"/>
      <c r="G12" s="34"/>
      <c r="H12" s="34"/>
      <c r="I12" s="34"/>
      <c r="J12" s="34"/>
      <c r="K12" s="34"/>
      <c r="L12" s="34"/>
      <c r="M12" s="30" t="s">
        <v>25</v>
      </c>
      <c r="N12" s="34"/>
      <c r="O12" s="175" t="str">
        <f>IF('Rekapitulace stavby'!AN11="","",'Rekapitulace stavby'!AN11)</f>
        <v/>
      </c>
      <c r="P12" s="175"/>
      <c r="Q12" s="34"/>
      <c r="R12" s="35"/>
    </row>
    <row r="13" spans="1:66" s="1" customFormat="1" ht="6.9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1:66" s="1" customFormat="1" ht="14.45" customHeight="1">
      <c r="B14" s="33"/>
      <c r="C14" s="34"/>
      <c r="D14" s="30" t="s">
        <v>26</v>
      </c>
      <c r="E14" s="34"/>
      <c r="F14" s="34"/>
      <c r="G14" s="34"/>
      <c r="H14" s="34"/>
      <c r="I14" s="34"/>
      <c r="J14" s="34"/>
      <c r="K14" s="34"/>
      <c r="L14" s="34"/>
      <c r="M14" s="30" t="s">
        <v>24</v>
      </c>
      <c r="N14" s="34"/>
      <c r="O14" s="175" t="str">
        <f>IF('Rekapitulace stavby'!AN13="","",'Rekapitulace stavby'!AN13)</f>
        <v/>
      </c>
      <c r="P14" s="175"/>
      <c r="Q14" s="34"/>
      <c r="R14" s="35"/>
    </row>
    <row r="15" spans="1:66" s="1" customFormat="1" ht="18" customHeight="1">
      <c r="B15" s="33"/>
      <c r="C15" s="34"/>
      <c r="D15" s="34"/>
      <c r="E15" s="28" t="str">
        <f>IF('Rekapitulace stavby'!E14="","",'Rekapitulace stavby'!E14)</f>
        <v xml:space="preserve"> </v>
      </c>
      <c r="F15" s="34"/>
      <c r="G15" s="34"/>
      <c r="H15" s="34"/>
      <c r="I15" s="34"/>
      <c r="J15" s="34"/>
      <c r="K15" s="34"/>
      <c r="L15" s="34"/>
      <c r="M15" s="30" t="s">
        <v>25</v>
      </c>
      <c r="N15" s="34"/>
      <c r="O15" s="175" t="str">
        <f>IF('Rekapitulace stavby'!AN14="","",'Rekapitulace stavby'!AN14)</f>
        <v/>
      </c>
      <c r="P15" s="175"/>
      <c r="Q15" s="34"/>
      <c r="R15" s="35"/>
    </row>
    <row r="16" spans="1:66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45" customHeight="1">
      <c r="B17" s="33"/>
      <c r="C17" s="34"/>
      <c r="D17" s="30" t="s">
        <v>27</v>
      </c>
      <c r="E17" s="34"/>
      <c r="F17" s="34"/>
      <c r="G17" s="34"/>
      <c r="H17" s="34"/>
      <c r="I17" s="34"/>
      <c r="J17" s="34"/>
      <c r="K17" s="34"/>
      <c r="L17" s="34"/>
      <c r="M17" s="30" t="s">
        <v>24</v>
      </c>
      <c r="N17" s="34"/>
      <c r="O17" s="175" t="str">
        <f>IF('Rekapitulace stavby'!AN16="","",'Rekapitulace stavby'!AN16)</f>
        <v/>
      </c>
      <c r="P17" s="175"/>
      <c r="Q17" s="34"/>
      <c r="R17" s="35"/>
    </row>
    <row r="18" spans="2:18" s="1" customFormat="1" ht="18" customHeight="1">
      <c r="B18" s="33"/>
      <c r="C18" s="34"/>
      <c r="D18" s="34"/>
      <c r="E18" s="28" t="str">
        <f>IF('Rekapitulace stavby'!E17="","",'Rekapitulace stavby'!E17)</f>
        <v xml:space="preserve"> </v>
      </c>
      <c r="F18" s="34"/>
      <c r="G18" s="34"/>
      <c r="H18" s="34"/>
      <c r="I18" s="34"/>
      <c r="J18" s="34"/>
      <c r="K18" s="34"/>
      <c r="L18" s="34"/>
      <c r="M18" s="30" t="s">
        <v>25</v>
      </c>
      <c r="N18" s="34"/>
      <c r="O18" s="175" t="str">
        <f>IF('Rekapitulace stavby'!AN17="","",'Rekapitulace stavby'!AN17)</f>
        <v/>
      </c>
      <c r="P18" s="175"/>
      <c r="Q18" s="34"/>
      <c r="R18" s="35"/>
    </row>
    <row r="19" spans="2:18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45" customHeight="1">
      <c r="B20" s="33"/>
      <c r="C20" s="34"/>
      <c r="D20" s="30" t="s">
        <v>29</v>
      </c>
      <c r="E20" s="34"/>
      <c r="F20" s="34"/>
      <c r="G20" s="34"/>
      <c r="H20" s="34"/>
      <c r="I20" s="34"/>
      <c r="J20" s="34"/>
      <c r="K20" s="34"/>
      <c r="L20" s="34"/>
      <c r="M20" s="30" t="s">
        <v>24</v>
      </c>
      <c r="N20" s="34"/>
      <c r="O20" s="175" t="str">
        <f>IF('Rekapitulace stavby'!AN19="","",'Rekapitulace stavby'!AN19)</f>
        <v/>
      </c>
      <c r="P20" s="175"/>
      <c r="Q20" s="34"/>
      <c r="R20" s="35"/>
    </row>
    <row r="21" spans="2:18" s="1" customFormat="1" ht="18" customHeight="1">
      <c r="B21" s="33"/>
      <c r="C21" s="34"/>
      <c r="D21" s="34"/>
      <c r="E21" s="28" t="str">
        <f>IF('Rekapitulace stavby'!E20="","",'Rekapitulace stavby'!E20)</f>
        <v xml:space="preserve"> </v>
      </c>
      <c r="F21" s="34"/>
      <c r="G21" s="34"/>
      <c r="H21" s="34"/>
      <c r="I21" s="34"/>
      <c r="J21" s="34"/>
      <c r="K21" s="34"/>
      <c r="L21" s="34"/>
      <c r="M21" s="30" t="s">
        <v>25</v>
      </c>
      <c r="N21" s="34"/>
      <c r="O21" s="175" t="str">
        <f>IF('Rekapitulace stavby'!AN20="","",'Rekapitulace stavby'!AN20)</f>
        <v/>
      </c>
      <c r="P21" s="175"/>
      <c r="Q21" s="34"/>
      <c r="R21" s="35"/>
    </row>
    <row r="22" spans="2:18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45" customHeight="1">
      <c r="B23" s="33"/>
      <c r="C23" s="34"/>
      <c r="D23" s="30" t="s">
        <v>30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16.5" customHeight="1">
      <c r="B24" s="33"/>
      <c r="C24" s="34"/>
      <c r="D24" s="34"/>
      <c r="E24" s="193" t="s">
        <v>5</v>
      </c>
      <c r="F24" s="193"/>
      <c r="G24" s="193"/>
      <c r="H24" s="193"/>
      <c r="I24" s="193"/>
      <c r="J24" s="193"/>
      <c r="K24" s="193"/>
      <c r="L24" s="193"/>
      <c r="M24" s="34"/>
      <c r="N24" s="34"/>
      <c r="O24" s="34"/>
      <c r="P24" s="34"/>
      <c r="Q24" s="34"/>
      <c r="R24" s="35"/>
    </row>
    <row r="25" spans="2:18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9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45" customHeight="1">
      <c r="B27" s="33"/>
      <c r="C27" s="34"/>
      <c r="D27" s="100" t="s">
        <v>92</v>
      </c>
      <c r="E27" s="34"/>
      <c r="F27" s="34"/>
      <c r="G27" s="34"/>
      <c r="H27" s="34"/>
      <c r="I27" s="34"/>
      <c r="J27" s="34"/>
      <c r="K27" s="34"/>
      <c r="L27" s="34"/>
      <c r="M27" s="194">
        <f>N88</f>
        <v>0</v>
      </c>
      <c r="N27" s="194"/>
      <c r="O27" s="194"/>
      <c r="P27" s="194"/>
      <c r="Q27" s="34"/>
      <c r="R27" s="35"/>
    </row>
    <row r="28" spans="2:18" s="1" customFormat="1" ht="14.45" customHeight="1">
      <c r="B28" s="33"/>
      <c r="C28" s="34"/>
      <c r="D28" s="32" t="s">
        <v>93</v>
      </c>
      <c r="E28" s="34"/>
      <c r="F28" s="34"/>
      <c r="G28" s="34"/>
      <c r="H28" s="34"/>
      <c r="I28" s="34"/>
      <c r="J28" s="34"/>
      <c r="K28" s="34"/>
      <c r="L28" s="34"/>
      <c r="M28" s="194">
        <f>N109</f>
        <v>0</v>
      </c>
      <c r="N28" s="194"/>
      <c r="O28" s="194"/>
      <c r="P28" s="194"/>
      <c r="Q28" s="34"/>
      <c r="R28" s="35"/>
    </row>
    <row r="29" spans="2:18" s="1" customFormat="1" ht="6.9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5.35" customHeight="1">
      <c r="B30" s="33"/>
      <c r="C30" s="34"/>
      <c r="D30" s="101" t="s">
        <v>33</v>
      </c>
      <c r="E30" s="34"/>
      <c r="F30" s="34"/>
      <c r="G30" s="34"/>
      <c r="H30" s="34"/>
      <c r="I30" s="34"/>
      <c r="J30" s="34"/>
      <c r="K30" s="34"/>
      <c r="L30" s="34"/>
      <c r="M30" s="229">
        <f>ROUND(M27+M28,2)</f>
        <v>0</v>
      </c>
      <c r="N30" s="226"/>
      <c r="O30" s="226"/>
      <c r="P30" s="226"/>
      <c r="Q30" s="34"/>
      <c r="R30" s="35"/>
    </row>
    <row r="31" spans="2:18" s="1" customFormat="1" ht="6.9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45" customHeight="1">
      <c r="B32" s="33"/>
      <c r="C32" s="34"/>
      <c r="D32" s="40" t="s">
        <v>34</v>
      </c>
      <c r="E32" s="40" t="s">
        <v>35</v>
      </c>
      <c r="F32" s="41">
        <v>0.21</v>
      </c>
      <c r="G32" s="102" t="s">
        <v>36</v>
      </c>
      <c r="H32" s="230">
        <f>ROUND((SUM(BE109:BE110)+SUM(BE128:BE410)), 2)</f>
        <v>0</v>
      </c>
      <c r="I32" s="226"/>
      <c r="J32" s="226"/>
      <c r="K32" s="34"/>
      <c r="L32" s="34"/>
      <c r="M32" s="230">
        <f>ROUND(ROUND((SUM(BE109:BE110)+SUM(BE128:BE410)), 2)*F32, 2)</f>
        <v>0</v>
      </c>
      <c r="N32" s="226"/>
      <c r="O32" s="226"/>
      <c r="P32" s="226"/>
      <c r="Q32" s="34"/>
      <c r="R32" s="35"/>
    </row>
    <row r="33" spans="2:18" s="1" customFormat="1" ht="14.45" customHeight="1">
      <c r="B33" s="33"/>
      <c r="C33" s="34"/>
      <c r="D33" s="34"/>
      <c r="E33" s="40" t="s">
        <v>37</v>
      </c>
      <c r="F33" s="41">
        <v>0.15</v>
      </c>
      <c r="G33" s="102" t="s">
        <v>36</v>
      </c>
      <c r="H33" s="230">
        <f>ROUND((SUM(BF109:BF110)+SUM(BF128:BF410)), 2)</f>
        <v>0</v>
      </c>
      <c r="I33" s="226"/>
      <c r="J33" s="226"/>
      <c r="K33" s="34"/>
      <c r="L33" s="34"/>
      <c r="M33" s="230">
        <f>ROUND(ROUND((SUM(BF109:BF110)+SUM(BF128:BF410)), 2)*F33, 2)</f>
        <v>0</v>
      </c>
      <c r="N33" s="226"/>
      <c r="O33" s="226"/>
      <c r="P33" s="226"/>
      <c r="Q33" s="34"/>
      <c r="R33" s="35"/>
    </row>
    <row r="34" spans="2:18" s="1" customFormat="1" ht="14.45" hidden="1" customHeight="1">
      <c r="B34" s="33"/>
      <c r="C34" s="34"/>
      <c r="D34" s="34"/>
      <c r="E34" s="40" t="s">
        <v>38</v>
      </c>
      <c r="F34" s="41">
        <v>0.21</v>
      </c>
      <c r="G34" s="102" t="s">
        <v>36</v>
      </c>
      <c r="H34" s="230">
        <f>ROUND((SUM(BG109:BG110)+SUM(BG128:BG410)), 2)</f>
        <v>0</v>
      </c>
      <c r="I34" s="226"/>
      <c r="J34" s="226"/>
      <c r="K34" s="34"/>
      <c r="L34" s="34"/>
      <c r="M34" s="230">
        <v>0</v>
      </c>
      <c r="N34" s="226"/>
      <c r="O34" s="226"/>
      <c r="P34" s="226"/>
      <c r="Q34" s="34"/>
      <c r="R34" s="35"/>
    </row>
    <row r="35" spans="2:18" s="1" customFormat="1" ht="14.45" hidden="1" customHeight="1">
      <c r="B35" s="33"/>
      <c r="C35" s="34"/>
      <c r="D35" s="34"/>
      <c r="E35" s="40" t="s">
        <v>39</v>
      </c>
      <c r="F35" s="41">
        <v>0.15</v>
      </c>
      <c r="G35" s="102" t="s">
        <v>36</v>
      </c>
      <c r="H35" s="230">
        <f>ROUND((SUM(BH109:BH110)+SUM(BH128:BH410)), 2)</f>
        <v>0</v>
      </c>
      <c r="I35" s="226"/>
      <c r="J35" s="226"/>
      <c r="K35" s="34"/>
      <c r="L35" s="34"/>
      <c r="M35" s="230">
        <v>0</v>
      </c>
      <c r="N35" s="226"/>
      <c r="O35" s="226"/>
      <c r="P35" s="226"/>
      <c r="Q35" s="34"/>
      <c r="R35" s="35"/>
    </row>
    <row r="36" spans="2:18" s="1" customFormat="1" ht="14.45" hidden="1" customHeight="1">
      <c r="B36" s="33"/>
      <c r="C36" s="34"/>
      <c r="D36" s="34"/>
      <c r="E36" s="40" t="s">
        <v>40</v>
      </c>
      <c r="F36" s="41">
        <v>0</v>
      </c>
      <c r="G36" s="102" t="s">
        <v>36</v>
      </c>
      <c r="H36" s="230">
        <f>ROUND((SUM(BI109:BI110)+SUM(BI128:BI410)), 2)</f>
        <v>0</v>
      </c>
      <c r="I36" s="226"/>
      <c r="J36" s="226"/>
      <c r="K36" s="34"/>
      <c r="L36" s="34"/>
      <c r="M36" s="230">
        <v>0</v>
      </c>
      <c r="N36" s="226"/>
      <c r="O36" s="226"/>
      <c r="P36" s="226"/>
      <c r="Q36" s="34"/>
      <c r="R36" s="35"/>
    </row>
    <row r="37" spans="2:18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5.35" customHeight="1">
      <c r="B38" s="33"/>
      <c r="C38" s="98"/>
      <c r="D38" s="103" t="s">
        <v>41</v>
      </c>
      <c r="E38" s="73"/>
      <c r="F38" s="73"/>
      <c r="G38" s="104" t="s">
        <v>42</v>
      </c>
      <c r="H38" s="105" t="s">
        <v>43</v>
      </c>
      <c r="I38" s="73"/>
      <c r="J38" s="73"/>
      <c r="K38" s="73"/>
      <c r="L38" s="231">
        <f>SUM(M30:M36)</f>
        <v>0</v>
      </c>
      <c r="M38" s="231"/>
      <c r="N38" s="231"/>
      <c r="O38" s="231"/>
      <c r="P38" s="232"/>
      <c r="Q38" s="98"/>
      <c r="R38" s="35"/>
    </row>
    <row r="39" spans="2:18" s="1" customFormat="1" ht="14.4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4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24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5"/>
    </row>
    <row r="42" spans="2:18" ht="13.5">
      <c r="B42" s="24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5"/>
    </row>
    <row r="43" spans="2:18" ht="13.5">
      <c r="B43" s="24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5"/>
    </row>
    <row r="44" spans="2:18" ht="13.5">
      <c r="B44" s="24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5"/>
    </row>
    <row r="45" spans="2:18" ht="13.5">
      <c r="B45" s="24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5"/>
    </row>
    <row r="46" spans="2:18" ht="13.5">
      <c r="B46" s="24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5"/>
    </row>
    <row r="47" spans="2:18" ht="13.5">
      <c r="B47" s="2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5"/>
    </row>
    <row r="48" spans="2:18" ht="13.5">
      <c r="B48" s="24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5"/>
    </row>
    <row r="49" spans="2:18" ht="13.5">
      <c r="B49" s="24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5"/>
    </row>
    <row r="50" spans="2:18" s="1" customFormat="1">
      <c r="B50" s="33"/>
      <c r="C50" s="34"/>
      <c r="D50" s="48" t="s">
        <v>44</v>
      </c>
      <c r="E50" s="49"/>
      <c r="F50" s="49"/>
      <c r="G50" s="49"/>
      <c r="H50" s="50"/>
      <c r="I50" s="34"/>
      <c r="J50" s="48" t="s">
        <v>45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4"/>
      <c r="C51" s="26"/>
      <c r="D51" s="51"/>
      <c r="E51" s="26"/>
      <c r="F51" s="26"/>
      <c r="G51" s="26"/>
      <c r="H51" s="52"/>
      <c r="I51" s="26"/>
      <c r="J51" s="51"/>
      <c r="K51" s="26"/>
      <c r="L51" s="26"/>
      <c r="M51" s="26"/>
      <c r="N51" s="26"/>
      <c r="O51" s="26"/>
      <c r="P51" s="52"/>
      <c r="Q51" s="26"/>
      <c r="R51" s="25"/>
    </row>
    <row r="52" spans="2:18" ht="13.5">
      <c r="B52" s="24"/>
      <c r="C52" s="26"/>
      <c r="D52" s="51"/>
      <c r="E52" s="26"/>
      <c r="F52" s="26"/>
      <c r="G52" s="26"/>
      <c r="H52" s="52"/>
      <c r="I52" s="26"/>
      <c r="J52" s="51"/>
      <c r="K52" s="26"/>
      <c r="L52" s="26"/>
      <c r="M52" s="26"/>
      <c r="N52" s="26"/>
      <c r="O52" s="26"/>
      <c r="P52" s="52"/>
      <c r="Q52" s="26"/>
      <c r="R52" s="25"/>
    </row>
    <row r="53" spans="2:18" ht="13.5">
      <c r="B53" s="24"/>
      <c r="C53" s="26"/>
      <c r="D53" s="51"/>
      <c r="E53" s="26"/>
      <c r="F53" s="26"/>
      <c r="G53" s="26"/>
      <c r="H53" s="52"/>
      <c r="I53" s="26"/>
      <c r="J53" s="51"/>
      <c r="K53" s="26"/>
      <c r="L53" s="26"/>
      <c r="M53" s="26"/>
      <c r="N53" s="26"/>
      <c r="O53" s="26"/>
      <c r="P53" s="52"/>
      <c r="Q53" s="26"/>
      <c r="R53" s="25"/>
    </row>
    <row r="54" spans="2:18" ht="13.5">
      <c r="B54" s="24"/>
      <c r="C54" s="26"/>
      <c r="D54" s="51"/>
      <c r="E54" s="26"/>
      <c r="F54" s="26"/>
      <c r="G54" s="26"/>
      <c r="H54" s="52"/>
      <c r="I54" s="26"/>
      <c r="J54" s="51"/>
      <c r="K54" s="26"/>
      <c r="L54" s="26"/>
      <c r="M54" s="26"/>
      <c r="N54" s="26"/>
      <c r="O54" s="26"/>
      <c r="P54" s="52"/>
      <c r="Q54" s="26"/>
      <c r="R54" s="25"/>
    </row>
    <row r="55" spans="2:18" ht="13.5">
      <c r="B55" s="24"/>
      <c r="C55" s="26"/>
      <c r="D55" s="51"/>
      <c r="E55" s="26"/>
      <c r="F55" s="26"/>
      <c r="G55" s="26"/>
      <c r="H55" s="52"/>
      <c r="I55" s="26"/>
      <c r="J55" s="51"/>
      <c r="K55" s="26"/>
      <c r="L55" s="26"/>
      <c r="M55" s="26"/>
      <c r="N55" s="26"/>
      <c r="O55" s="26"/>
      <c r="P55" s="52"/>
      <c r="Q55" s="26"/>
      <c r="R55" s="25"/>
    </row>
    <row r="56" spans="2:18" ht="13.5">
      <c r="B56" s="24"/>
      <c r="C56" s="26"/>
      <c r="D56" s="51"/>
      <c r="E56" s="26"/>
      <c r="F56" s="26"/>
      <c r="G56" s="26"/>
      <c r="H56" s="52"/>
      <c r="I56" s="26"/>
      <c r="J56" s="51"/>
      <c r="K56" s="26"/>
      <c r="L56" s="26"/>
      <c r="M56" s="26"/>
      <c r="N56" s="26"/>
      <c r="O56" s="26"/>
      <c r="P56" s="52"/>
      <c r="Q56" s="26"/>
      <c r="R56" s="25"/>
    </row>
    <row r="57" spans="2:18" ht="13.5">
      <c r="B57" s="24"/>
      <c r="C57" s="26"/>
      <c r="D57" s="51"/>
      <c r="E57" s="26"/>
      <c r="F57" s="26"/>
      <c r="G57" s="26"/>
      <c r="H57" s="52"/>
      <c r="I57" s="26"/>
      <c r="J57" s="51"/>
      <c r="K57" s="26"/>
      <c r="L57" s="26"/>
      <c r="M57" s="26"/>
      <c r="N57" s="26"/>
      <c r="O57" s="26"/>
      <c r="P57" s="52"/>
      <c r="Q57" s="26"/>
      <c r="R57" s="25"/>
    </row>
    <row r="58" spans="2:18" ht="13.5">
      <c r="B58" s="24"/>
      <c r="C58" s="26"/>
      <c r="D58" s="51"/>
      <c r="E58" s="26"/>
      <c r="F58" s="26"/>
      <c r="G58" s="26"/>
      <c r="H58" s="52"/>
      <c r="I58" s="26"/>
      <c r="J58" s="51"/>
      <c r="K58" s="26"/>
      <c r="L58" s="26"/>
      <c r="M58" s="26"/>
      <c r="N58" s="26"/>
      <c r="O58" s="26"/>
      <c r="P58" s="52"/>
      <c r="Q58" s="26"/>
      <c r="R58" s="25"/>
    </row>
    <row r="59" spans="2:18" s="1" customFormat="1">
      <c r="B59" s="33"/>
      <c r="C59" s="34"/>
      <c r="D59" s="53" t="s">
        <v>46</v>
      </c>
      <c r="E59" s="54"/>
      <c r="F59" s="54"/>
      <c r="G59" s="55" t="s">
        <v>47</v>
      </c>
      <c r="H59" s="56"/>
      <c r="I59" s="34"/>
      <c r="J59" s="53" t="s">
        <v>46</v>
      </c>
      <c r="K59" s="54"/>
      <c r="L59" s="54"/>
      <c r="M59" s="54"/>
      <c r="N59" s="55" t="s">
        <v>47</v>
      </c>
      <c r="O59" s="54"/>
      <c r="P59" s="56"/>
      <c r="Q59" s="34"/>
      <c r="R59" s="35"/>
    </row>
    <row r="60" spans="2:18" ht="13.5">
      <c r="B60" s="24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5"/>
    </row>
    <row r="61" spans="2:18" s="1" customFormat="1">
      <c r="B61" s="33"/>
      <c r="C61" s="34"/>
      <c r="D61" s="48" t="s">
        <v>48</v>
      </c>
      <c r="E61" s="49"/>
      <c r="F61" s="49"/>
      <c r="G61" s="49"/>
      <c r="H61" s="50"/>
      <c r="I61" s="34"/>
      <c r="J61" s="48" t="s">
        <v>49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4"/>
      <c r="C62" s="26"/>
      <c r="D62" s="51"/>
      <c r="E62" s="26"/>
      <c r="F62" s="26"/>
      <c r="G62" s="26"/>
      <c r="H62" s="52"/>
      <c r="I62" s="26"/>
      <c r="J62" s="51"/>
      <c r="K62" s="26"/>
      <c r="L62" s="26"/>
      <c r="M62" s="26"/>
      <c r="N62" s="26"/>
      <c r="O62" s="26"/>
      <c r="P62" s="52"/>
      <c r="Q62" s="26"/>
      <c r="R62" s="25"/>
    </row>
    <row r="63" spans="2:18" ht="13.5">
      <c r="B63" s="24"/>
      <c r="C63" s="26"/>
      <c r="D63" s="51"/>
      <c r="E63" s="26"/>
      <c r="F63" s="26"/>
      <c r="G63" s="26"/>
      <c r="H63" s="52"/>
      <c r="I63" s="26"/>
      <c r="J63" s="51"/>
      <c r="K63" s="26"/>
      <c r="L63" s="26"/>
      <c r="M63" s="26"/>
      <c r="N63" s="26"/>
      <c r="O63" s="26"/>
      <c r="P63" s="52"/>
      <c r="Q63" s="26"/>
      <c r="R63" s="25"/>
    </row>
    <row r="64" spans="2:18" ht="13.5">
      <c r="B64" s="24"/>
      <c r="C64" s="26"/>
      <c r="D64" s="51"/>
      <c r="E64" s="26"/>
      <c r="F64" s="26"/>
      <c r="G64" s="26"/>
      <c r="H64" s="52"/>
      <c r="I64" s="26"/>
      <c r="J64" s="51"/>
      <c r="K64" s="26"/>
      <c r="L64" s="26"/>
      <c r="M64" s="26"/>
      <c r="N64" s="26"/>
      <c r="O64" s="26"/>
      <c r="P64" s="52"/>
      <c r="Q64" s="26"/>
      <c r="R64" s="25"/>
    </row>
    <row r="65" spans="2:18" ht="13.5">
      <c r="B65" s="24"/>
      <c r="C65" s="26"/>
      <c r="D65" s="51"/>
      <c r="E65" s="26"/>
      <c r="F65" s="26"/>
      <c r="G65" s="26"/>
      <c r="H65" s="52"/>
      <c r="I65" s="26"/>
      <c r="J65" s="51"/>
      <c r="K65" s="26"/>
      <c r="L65" s="26"/>
      <c r="M65" s="26"/>
      <c r="N65" s="26"/>
      <c r="O65" s="26"/>
      <c r="P65" s="52"/>
      <c r="Q65" s="26"/>
      <c r="R65" s="25"/>
    </row>
    <row r="66" spans="2:18" ht="13.5">
      <c r="B66" s="24"/>
      <c r="C66" s="26"/>
      <c r="D66" s="51"/>
      <c r="E66" s="26"/>
      <c r="F66" s="26"/>
      <c r="G66" s="26"/>
      <c r="H66" s="52"/>
      <c r="I66" s="26"/>
      <c r="J66" s="51"/>
      <c r="K66" s="26"/>
      <c r="L66" s="26"/>
      <c r="M66" s="26"/>
      <c r="N66" s="26"/>
      <c r="O66" s="26"/>
      <c r="P66" s="52"/>
      <c r="Q66" s="26"/>
      <c r="R66" s="25"/>
    </row>
    <row r="67" spans="2:18" ht="13.5">
      <c r="B67" s="24"/>
      <c r="C67" s="26"/>
      <c r="D67" s="51"/>
      <c r="E67" s="26"/>
      <c r="F67" s="26"/>
      <c r="G67" s="26"/>
      <c r="H67" s="52"/>
      <c r="I67" s="26"/>
      <c r="J67" s="51"/>
      <c r="K67" s="26"/>
      <c r="L67" s="26"/>
      <c r="M67" s="26"/>
      <c r="N67" s="26"/>
      <c r="O67" s="26"/>
      <c r="P67" s="52"/>
      <c r="Q67" s="26"/>
      <c r="R67" s="25"/>
    </row>
    <row r="68" spans="2:18" ht="13.5">
      <c r="B68" s="24"/>
      <c r="C68" s="26"/>
      <c r="D68" s="51"/>
      <c r="E68" s="26"/>
      <c r="F68" s="26"/>
      <c r="G68" s="26"/>
      <c r="H68" s="52"/>
      <c r="I68" s="26"/>
      <c r="J68" s="51"/>
      <c r="K68" s="26"/>
      <c r="L68" s="26"/>
      <c r="M68" s="26"/>
      <c r="N68" s="26"/>
      <c r="O68" s="26"/>
      <c r="P68" s="52"/>
      <c r="Q68" s="26"/>
      <c r="R68" s="25"/>
    </row>
    <row r="69" spans="2:18" ht="13.5">
      <c r="B69" s="24"/>
      <c r="C69" s="26"/>
      <c r="D69" s="51"/>
      <c r="E69" s="26"/>
      <c r="F69" s="26"/>
      <c r="G69" s="26"/>
      <c r="H69" s="52"/>
      <c r="I69" s="26"/>
      <c r="J69" s="51"/>
      <c r="K69" s="26"/>
      <c r="L69" s="26"/>
      <c r="M69" s="26"/>
      <c r="N69" s="26"/>
      <c r="O69" s="26"/>
      <c r="P69" s="52"/>
      <c r="Q69" s="26"/>
      <c r="R69" s="25"/>
    </row>
    <row r="70" spans="2:18" s="1" customFormat="1">
      <c r="B70" s="33"/>
      <c r="C70" s="34"/>
      <c r="D70" s="53" t="s">
        <v>46</v>
      </c>
      <c r="E70" s="54"/>
      <c r="F70" s="54"/>
      <c r="G70" s="55" t="s">
        <v>47</v>
      </c>
      <c r="H70" s="56"/>
      <c r="I70" s="34"/>
      <c r="J70" s="53" t="s">
        <v>46</v>
      </c>
      <c r="K70" s="54"/>
      <c r="L70" s="54"/>
      <c r="M70" s="54"/>
      <c r="N70" s="55" t="s">
        <v>47</v>
      </c>
      <c r="O70" s="54"/>
      <c r="P70" s="56"/>
      <c r="Q70" s="34"/>
      <c r="R70" s="35"/>
    </row>
    <row r="71" spans="2:18" s="1" customFormat="1" ht="14.4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9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950000000000003" customHeight="1">
      <c r="B76" s="33"/>
      <c r="C76" s="173" t="s">
        <v>94</v>
      </c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35"/>
    </row>
    <row r="77" spans="2:18" s="1" customFormat="1" ht="6.9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0" customHeight="1">
      <c r="B78" s="33"/>
      <c r="C78" s="30" t="s">
        <v>16</v>
      </c>
      <c r="D78" s="34"/>
      <c r="E78" s="34"/>
      <c r="F78" s="224" t="str">
        <f>F6</f>
        <v>X – 037 Líšnická - Jeremiášova (Ke Hřbitovu)</v>
      </c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34"/>
      <c r="R78" s="35"/>
    </row>
    <row r="79" spans="2:18" s="1" customFormat="1" ht="36.950000000000003" customHeight="1">
      <c r="B79" s="33"/>
      <c r="C79" s="67" t="s">
        <v>90</v>
      </c>
      <c r="D79" s="34"/>
      <c r="E79" s="34"/>
      <c r="F79" s="202" t="str">
        <f>F7</f>
        <v>111 - X – 037 Líšnická - Jeremiášova (Ke Hřbitovu)</v>
      </c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34"/>
      <c r="R79" s="35"/>
    </row>
    <row r="80" spans="2:18" s="1" customFormat="1" ht="6.9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</row>
    <row r="81" spans="2:47" s="1" customFormat="1" ht="18" customHeight="1">
      <c r="B81" s="33"/>
      <c r="C81" s="30" t="s">
        <v>20</v>
      </c>
      <c r="D81" s="34"/>
      <c r="E81" s="34"/>
      <c r="F81" s="28" t="str">
        <f>F9</f>
        <v xml:space="preserve"> </v>
      </c>
      <c r="G81" s="34"/>
      <c r="H81" s="34"/>
      <c r="I81" s="34"/>
      <c r="J81" s="34"/>
      <c r="K81" s="30" t="s">
        <v>22</v>
      </c>
      <c r="L81" s="34"/>
      <c r="M81" s="227">
        <f>IF(O9="","",O9)</f>
        <v>43406</v>
      </c>
      <c r="N81" s="227"/>
      <c r="O81" s="227"/>
      <c r="P81" s="227"/>
      <c r="Q81" s="34"/>
      <c r="R81" s="35"/>
    </row>
    <row r="82" spans="2:47" s="1" customFormat="1" ht="6.9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2:47" s="1" customFormat="1">
      <c r="B83" s="33"/>
      <c r="C83" s="30" t="s">
        <v>23</v>
      </c>
      <c r="D83" s="34"/>
      <c r="E83" s="34"/>
      <c r="F83" s="28" t="str">
        <f>E12</f>
        <v xml:space="preserve"> </v>
      </c>
      <c r="G83" s="34"/>
      <c r="H83" s="34"/>
      <c r="I83" s="34"/>
      <c r="J83" s="34"/>
      <c r="K83" s="30" t="s">
        <v>27</v>
      </c>
      <c r="L83" s="34"/>
      <c r="M83" s="175" t="str">
        <f>E18</f>
        <v xml:space="preserve"> </v>
      </c>
      <c r="N83" s="175"/>
      <c r="O83" s="175"/>
      <c r="P83" s="175"/>
      <c r="Q83" s="175"/>
      <c r="R83" s="35"/>
    </row>
    <row r="84" spans="2:47" s="1" customFormat="1" ht="14.45" customHeight="1">
      <c r="B84" s="33"/>
      <c r="C84" s="30" t="s">
        <v>26</v>
      </c>
      <c r="D84" s="34"/>
      <c r="E84" s="34"/>
      <c r="F84" s="28" t="str">
        <f>IF(E15="","",E15)</f>
        <v xml:space="preserve"> </v>
      </c>
      <c r="G84" s="34"/>
      <c r="H84" s="34"/>
      <c r="I84" s="34"/>
      <c r="J84" s="34"/>
      <c r="K84" s="30" t="s">
        <v>29</v>
      </c>
      <c r="L84" s="34"/>
      <c r="M84" s="175" t="str">
        <f>E21</f>
        <v xml:space="preserve"> </v>
      </c>
      <c r="N84" s="175"/>
      <c r="O84" s="175"/>
      <c r="P84" s="175"/>
      <c r="Q84" s="175"/>
      <c r="R84" s="35"/>
    </row>
    <row r="85" spans="2:47" s="1" customFormat="1" ht="10.3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2:47" s="1" customFormat="1" ht="29.25" customHeight="1">
      <c r="B86" s="33"/>
      <c r="C86" s="233" t="s">
        <v>95</v>
      </c>
      <c r="D86" s="234"/>
      <c r="E86" s="234"/>
      <c r="F86" s="234"/>
      <c r="G86" s="234"/>
      <c r="H86" s="98"/>
      <c r="I86" s="98"/>
      <c r="J86" s="98"/>
      <c r="K86" s="98"/>
      <c r="L86" s="98"/>
      <c r="M86" s="98"/>
      <c r="N86" s="233" t="s">
        <v>96</v>
      </c>
      <c r="O86" s="234"/>
      <c r="P86" s="234"/>
      <c r="Q86" s="234"/>
      <c r="R86" s="35"/>
    </row>
    <row r="87" spans="2:47" s="1" customFormat="1" ht="10.3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</row>
    <row r="88" spans="2:47" s="1" customFormat="1" ht="29.25" customHeight="1">
      <c r="B88" s="33"/>
      <c r="C88" s="106" t="s">
        <v>97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181">
        <f>N128</f>
        <v>0</v>
      </c>
      <c r="O88" s="235"/>
      <c r="P88" s="235"/>
      <c r="Q88" s="235"/>
      <c r="R88" s="35"/>
      <c r="AU88" s="20" t="s">
        <v>98</v>
      </c>
    </row>
    <row r="89" spans="2:47" s="6" customFormat="1" ht="24.95" customHeight="1">
      <c r="B89" s="107"/>
      <c r="C89" s="108"/>
      <c r="D89" s="109" t="s">
        <v>99</v>
      </c>
      <c r="E89" s="108"/>
      <c r="F89" s="108"/>
      <c r="G89" s="108"/>
      <c r="H89" s="108"/>
      <c r="I89" s="108"/>
      <c r="J89" s="108"/>
      <c r="K89" s="108"/>
      <c r="L89" s="108"/>
      <c r="M89" s="108"/>
      <c r="N89" s="223">
        <f>N129</f>
        <v>0</v>
      </c>
      <c r="O89" s="236"/>
      <c r="P89" s="236"/>
      <c r="Q89" s="236"/>
      <c r="R89" s="110"/>
    </row>
    <row r="90" spans="2:47" s="7" customFormat="1" ht="19.899999999999999" customHeight="1">
      <c r="B90" s="111"/>
      <c r="C90" s="112"/>
      <c r="D90" s="113" t="s">
        <v>100</v>
      </c>
      <c r="E90" s="112"/>
      <c r="F90" s="112"/>
      <c r="G90" s="112"/>
      <c r="H90" s="112"/>
      <c r="I90" s="112"/>
      <c r="J90" s="112"/>
      <c r="K90" s="112"/>
      <c r="L90" s="112"/>
      <c r="M90" s="112"/>
      <c r="N90" s="221">
        <f>N130</f>
        <v>0</v>
      </c>
      <c r="O90" s="237"/>
      <c r="P90" s="237"/>
      <c r="Q90" s="237"/>
      <c r="R90" s="114"/>
    </row>
    <row r="91" spans="2:47" s="7" customFormat="1" ht="19.899999999999999" customHeight="1">
      <c r="B91" s="111"/>
      <c r="C91" s="112"/>
      <c r="D91" s="113" t="s">
        <v>101</v>
      </c>
      <c r="E91" s="112"/>
      <c r="F91" s="112"/>
      <c r="G91" s="112"/>
      <c r="H91" s="112"/>
      <c r="I91" s="112"/>
      <c r="J91" s="112"/>
      <c r="K91" s="112"/>
      <c r="L91" s="112"/>
      <c r="M91" s="112"/>
      <c r="N91" s="221">
        <f>N160</f>
        <v>0</v>
      </c>
      <c r="O91" s="237"/>
      <c r="P91" s="237"/>
      <c r="Q91" s="237"/>
      <c r="R91" s="114"/>
    </row>
    <row r="92" spans="2:47" s="7" customFormat="1" ht="19.899999999999999" customHeight="1">
      <c r="B92" s="111"/>
      <c r="C92" s="112"/>
      <c r="D92" s="113" t="s">
        <v>102</v>
      </c>
      <c r="E92" s="112"/>
      <c r="F92" s="112"/>
      <c r="G92" s="112"/>
      <c r="H92" s="112"/>
      <c r="I92" s="112"/>
      <c r="J92" s="112"/>
      <c r="K92" s="112"/>
      <c r="L92" s="112"/>
      <c r="M92" s="112"/>
      <c r="N92" s="221">
        <f>N161</f>
        <v>0</v>
      </c>
      <c r="O92" s="237"/>
      <c r="P92" s="237"/>
      <c r="Q92" s="237"/>
      <c r="R92" s="114"/>
    </row>
    <row r="93" spans="2:47" s="7" customFormat="1" ht="19.899999999999999" customHeight="1">
      <c r="B93" s="111"/>
      <c r="C93" s="112"/>
      <c r="D93" s="113" t="s">
        <v>103</v>
      </c>
      <c r="E93" s="112"/>
      <c r="F93" s="112"/>
      <c r="G93" s="112"/>
      <c r="H93" s="112"/>
      <c r="I93" s="112"/>
      <c r="J93" s="112"/>
      <c r="K93" s="112"/>
      <c r="L93" s="112"/>
      <c r="M93" s="112"/>
      <c r="N93" s="221">
        <f>N200</f>
        <v>0</v>
      </c>
      <c r="O93" s="237"/>
      <c r="P93" s="237"/>
      <c r="Q93" s="237"/>
      <c r="R93" s="114"/>
    </row>
    <row r="94" spans="2:47" s="7" customFormat="1" ht="19.899999999999999" customHeight="1">
      <c r="B94" s="111"/>
      <c r="C94" s="112"/>
      <c r="D94" s="113" t="s">
        <v>104</v>
      </c>
      <c r="E94" s="112"/>
      <c r="F94" s="112"/>
      <c r="G94" s="112"/>
      <c r="H94" s="112"/>
      <c r="I94" s="112"/>
      <c r="J94" s="112"/>
      <c r="K94" s="112"/>
      <c r="L94" s="112"/>
      <c r="M94" s="112"/>
      <c r="N94" s="221">
        <f>N235</f>
        <v>0</v>
      </c>
      <c r="O94" s="237"/>
      <c r="P94" s="237"/>
      <c r="Q94" s="237"/>
      <c r="R94" s="114"/>
    </row>
    <row r="95" spans="2:47" s="7" customFormat="1" ht="19.899999999999999" customHeight="1">
      <c r="B95" s="111"/>
      <c r="C95" s="112"/>
      <c r="D95" s="113" t="s">
        <v>105</v>
      </c>
      <c r="E95" s="112"/>
      <c r="F95" s="112"/>
      <c r="G95" s="112"/>
      <c r="H95" s="112"/>
      <c r="I95" s="112"/>
      <c r="J95" s="112"/>
      <c r="K95" s="112"/>
      <c r="L95" s="112"/>
      <c r="M95" s="112"/>
      <c r="N95" s="221">
        <f>N258</f>
        <v>0</v>
      </c>
      <c r="O95" s="237"/>
      <c r="P95" s="237"/>
      <c r="Q95" s="237"/>
      <c r="R95" s="114"/>
    </row>
    <row r="96" spans="2:47" s="7" customFormat="1" ht="19.899999999999999" customHeight="1">
      <c r="B96" s="111"/>
      <c r="C96" s="112"/>
      <c r="D96" s="113" t="s">
        <v>106</v>
      </c>
      <c r="E96" s="112"/>
      <c r="F96" s="112"/>
      <c r="G96" s="112"/>
      <c r="H96" s="112"/>
      <c r="I96" s="112"/>
      <c r="J96" s="112"/>
      <c r="K96" s="112"/>
      <c r="L96" s="112"/>
      <c r="M96" s="112"/>
      <c r="N96" s="221">
        <f>N262</f>
        <v>0</v>
      </c>
      <c r="O96" s="237"/>
      <c r="P96" s="237"/>
      <c r="Q96" s="237"/>
      <c r="R96" s="114"/>
    </row>
    <row r="97" spans="2:21" s="7" customFormat="1" ht="19.899999999999999" customHeight="1">
      <c r="B97" s="111"/>
      <c r="C97" s="112"/>
      <c r="D97" s="113" t="s">
        <v>107</v>
      </c>
      <c r="E97" s="112"/>
      <c r="F97" s="112"/>
      <c r="G97" s="112"/>
      <c r="H97" s="112"/>
      <c r="I97" s="112"/>
      <c r="J97" s="112"/>
      <c r="K97" s="112"/>
      <c r="L97" s="112"/>
      <c r="M97" s="112"/>
      <c r="N97" s="221">
        <f>N343</f>
        <v>0</v>
      </c>
      <c r="O97" s="237"/>
      <c r="P97" s="237"/>
      <c r="Q97" s="237"/>
      <c r="R97" s="114"/>
    </row>
    <row r="98" spans="2:21" s="7" customFormat="1" ht="19.899999999999999" customHeight="1">
      <c r="B98" s="111"/>
      <c r="C98" s="112"/>
      <c r="D98" s="113" t="s">
        <v>108</v>
      </c>
      <c r="E98" s="112"/>
      <c r="F98" s="112"/>
      <c r="G98" s="112"/>
      <c r="H98" s="112"/>
      <c r="I98" s="112"/>
      <c r="J98" s="112"/>
      <c r="K98" s="112"/>
      <c r="L98" s="112"/>
      <c r="M98" s="112"/>
      <c r="N98" s="221">
        <f>N360</f>
        <v>0</v>
      </c>
      <c r="O98" s="237"/>
      <c r="P98" s="237"/>
      <c r="Q98" s="237"/>
      <c r="R98" s="114"/>
    </row>
    <row r="99" spans="2:21" s="6" customFormat="1" ht="24.95" customHeight="1">
      <c r="B99" s="107"/>
      <c r="C99" s="108"/>
      <c r="D99" s="109" t="s">
        <v>109</v>
      </c>
      <c r="E99" s="108"/>
      <c r="F99" s="108"/>
      <c r="G99" s="108"/>
      <c r="H99" s="108"/>
      <c r="I99" s="108"/>
      <c r="J99" s="108"/>
      <c r="K99" s="108"/>
      <c r="L99" s="108"/>
      <c r="M99" s="108"/>
      <c r="N99" s="223">
        <f>N364</f>
        <v>0</v>
      </c>
      <c r="O99" s="236"/>
      <c r="P99" s="236"/>
      <c r="Q99" s="236"/>
      <c r="R99" s="110"/>
    </row>
    <row r="100" spans="2:21" s="7" customFormat="1" ht="19.899999999999999" customHeight="1">
      <c r="B100" s="111"/>
      <c r="C100" s="112"/>
      <c r="D100" s="113" t="s">
        <v>110</v>
      </c>
      <c r="E100" s="112"/>
      <c r="F100" s="112"/>
      <c r="G100" s="112"/>
      <c r="H100" s="112"/>
      <c r="I100" s="112"/>
      <c r="J100" s="112"/>
      <c r="K100" s="112"/>
      <c r="L100" s="112"/>
      <c r="M100" s="112"/>
      <c r="N100" s="221">
        <f>N365</f>
        <v>0</v>
      </c>
      <c r="O100" s="237"/>
      <c r="P100" s="237"/>
      <c r="Q100" s="237"/>
      <c r="R100" s="114"/>
    </row>
    <row r="101" spans="2:21" s="7" customFormat="1" ht="19.899999999999999" customHeight="1">
      <c r="B101" s="111"/>
      <c r="C101" s="112"/>
      <c r="D101" s="113" t="s">
        <v>111</v>
      </c>
      <c r="E101" s="112"/>
      <c r="F101" s="112"/>
      <c r="G101" s="112"/>
      <c r="H101" s="112"/>
      <c r="I101" s="112"/>
      <c r="J101" s="112"/>
      <c r="K101" s="112"/>
      <c r="L101" s="112"/>
      <c r="M101" s="112"/>
      <c r="N101" s="221">
        <f>N374</f>
        <v>0</v>
      </c>
      <c r="O101" s="237"/>
      <c r="P101" s="237"/>
      <c r="Q101" s="237"/>
      <c r="R101" s="114"/>
    </row>
    <row r="102" spans="2:21" s="6" customFormat="1" ht="24.95" customHeight="1">
      <c r="B102" s="107"/>
      <c r="C102" s="108"/>
      <c r="D102" s="109" t="s">
        <v>112</v>
      </c>
      <c r="E102" s="108"/>
      <c r="F102" s="108"/>
      <c r="G102" s="108"/>
      <c r="H102" s="108"/>
      <c r="I102" s="108"/>
      <c r="J102" s="108"/>
      <c r="K102" s="108"/>
      <c r="L102" s="108"/>
      <c r="M102" s="108"/>
      <c r="N102" s="223">
        <f>N375</f>
        <v>0</v>
      </c>
      <c r="O102" s="236"/>
      <c r="P102" s="236"/>
      <c r="Q102" s="236"/>
      <c r="R102" s="110"/>
    </row>
    <row r="103" spans="2:21" s="7" customFormat="1" ht="19.899999999999999" customHeight="1">
      <c r="B103" s="111"/>
      <c r="C103" s="112"/>
      <c r="D103" s="113" t="s">
        <v>113</v>
      </c>
      <c r="E103" s="112"/>
      <c r="F103" s="112"/>
      <c r="G103" s="112"/>
      <c r="H103" s="112"/>
      <c r="I103" s="112"/>
      <c r="J103" s="112"/>
      <c r="K103" s="112"/>
      <c r="L103" s="112"/>
      <c r="M103" s="112"/>
      <c r="N103" s="221">
        <f>N376</f>
        <v>0</v>
      </c>
      <c r="O103" s="237"/>
      <c r="P103" s="237"/>
      <c r="Q103" s="237"/>
      <c r="R103" s="114"/>
    </row>
    <row r="104" spans="2:21" s="7" customFormat="1" ht="19.899999999999999" customHeight="1">
      <c r="B104" s="111"/>
      <c r="C104" s="112"/>
      <c r="D104" s="113" t="s">
        <v>114</v>
      </c>
      <c r="E104" s="112"/>
      <c r="F104" s="112"/>
      <c r="G104" s="112"/>
      <c r="H104" s="112"/>
      <c r="I104" s="112"/>
      <c r="J104" s="112"/>
      <c r="K104" s="112"/>
      <c r="L104" s="112"/>
      <c r="M104" s="112"/>
      <c r="N104" s="221">
        <f>N386</f>
        <v>0</v>
      </c>
      <c r="O104" s="237"/>
      <c r="P104" s="237"/>
      <c r="Q104" s="237"/>
      <c r="R104" s="114"/>
    </row>
    <row r="105" spans="2:21" s="7" customFormat="1" ht="19.899999999999999" customHeight="1">
      <c r="B105" s="111"/>
      <c r="C105" s="112"/>
      <c r="D105" s="113" t="s">
        <v>115</v>
      </c>
      <c r="E105" s="112"/>
      <c r="F105" s="112"/>
      <c r="G105" s="112"/>
      <c r="H105" s="112"/>
      <c r="I105" s="112"/>
      <c r="J105" s="112"/>
      <c r="K105" s="112"/>
      <c r="L105" s="112"/>
      <c r="M105" s="112"/>
      <c r="N105" s="221">
        <f>N390</f>
        <v>0</v>
      </c>
      <c r="O105" s="237"/>
      <c r="P105" s="237"/>
      <c r="Q105" s="237"/>
      <c r="R105" s="114"/>
    </row>
    <row r="106" spans="2:21" s="7" customFormat="1" ht="19.899999999999999" customHeight="1">
      <c r="B106" s="111"/>
      <c r="C106" s="112"/>
      <c r="D106" s="113" t="s">
        <v>116</v>
      </c>
      <c r="E106" s="112"/>
      <c r="F106" s="112"/>
      <c r="G106" s="112"/>
      <c r="H106" s="112"/>
      <c r="I106" s="112"/>
      <c r="J106" s="112"/>
      <c r="K106" s="112"/>
      <c r="L106" s="112"/>
      <c r="M106" s="112"/>
      <c r="N106" s="221">
        <f>N394</f>
        <v>0</v>
      </c>
      <c r="O106" s="237"/>
      <c r="P106" s="237"/>
      <c r="Q106" s="237"/>
      <c r="R106" s="114"/>
    </row>
    <row r="107" spans="2:21" s="7" customFormat="1" ht="19.899999999999999" customHeight="1">
      <c r="B107" s="111"/>
      <c r="C107" s="112"/>
      <c r="D107" s="113" t="s">
        <v>117</v>
      </c>
      <c r="E107" s="112"/>
      <c r="F107" s="112"/>
      <c r="G107" s="112"/>
      <c r="H107" s="112"/>
      <c r="I107" s="112"/>
      <c r="J107" s="112"/>
      <c r="K107" s="112"/>
      <c r="L107" s="112"/>
      <c r="M107" s="112"/>
      <c r="N107" s="221">
        <f>N407</f>
        <v>0</v>
      </c>
      <c r="O107" s="237"/>
      <c r="P107" s="237"/>
      <c r="Q107" s="237"/>
      <c r="R107" s="114"/>
    </row>
    <row r="108" spans="2:21" s="1" customFormat="1" ht="21.75" customHeight="1">
      <c r="B108" s="33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5"/>
    </row>
    <row r="109" spans="2:21" s="1" customFormat="1" ht="29.25" customHeight="1">
      <c r="B109" s="33"/>
      <c r="C109" s="106" t="s">
        <v>118</v>
      </c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235">
        <v>0</v>
      </c>
      <c r="O109" s="238"/>
      <c r="P109" s="238"/>
      <c r="Q109" s="238"/>
      <c r="R109" s="35"/>
      <c r="T109" s="115"/>
      <c r="U109" s="116" t="s">
        <v>34</v>
      </c>
    </row>
    <row r="110" spans="2:21" s="1" customFormat="1" ht="18" customHeight="1"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5"/>
    </row>
    <row r="111" spans="2:21" s="1" customFormat="1" ht="29.25" customHeight="1">
      <c r="B111" s="33"/>
      <c r="C111" s="97" t="s">
        <v>82</v>
      </c>
      <c r="D111" s="98"/>
      <c r="E111" s="98"/>
      <c r="F111" s="98"/>
      <c r="G111" s="98"/>
      <c r="H111" s="98"/>
      <c r="I111" s="98"/>
      <c r="J111" s="98"/>
      <c r="K111" s="98"/>
      <c r="L111" s="180">
        <f>ROUND(SUM(N88+N109),2)</f>
        <v>0</v>
      </c>
      <c r="M111" s="180"/>
      <c r="N111" s="180"/>
      <c r="O111" s="180"/>
      <c r="P111" s="180"/>
      <c r="Q111" s="180"/>
      <c r="R111" s="35"/>
    </row>
    <row r="112" spans="2:21" s="1" customFormat="1" ht="6.95" customHeight="1"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9"/>
    </row>
    <row r="116" spans="2:63" s="1" customFormat="1" ht="6.95" customHeight="1">
      <c r="B116" s="60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2"/>
    </row>
    <row r="117" spans="2:63" s="1" customFormat="1" ht="36.950000000000003" customHeight="1">
      <c r="B117" s="33"/>
      <c r="C117" s="173" t="s">
        <v>119</v>
      </c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35"/>
    </row>
    <row r="118" spans="2:63" s="1" customFormat="1" ht="6.95" customHeight="1"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5"/>
    </row>
    <row r="119" spans="2:63" s="1" customFormat="1" ht="30" customHeight="1">
      <c r="B119" s="33"/>
      <c r="C119" s="30" t="s">
        <v>16</v>
      </c>
      <c r="D119" s="34"/>
      <c r="E119" s="34"/>
      <c r="F119" s="224" t="str">
        <f>F6</f>
        <v>X – 037 Líšnická - Jeremiášova (Ke Hřbitovu)</v>
      </c>
      <c r="G119" s="225"/>
      <c r="H119" s="225"/>
      <c r="I119" s="225"/>
      <c r="J119" s="225"/>
      <c r="K119" s="225"/>
      <c r="L119" s="225"/>
      <c r="M119" s="225"/>
      <c r="N119" s="225"/>
      <c r="O119" s="225"/>
      <c r="P119" s="225"/>
      <c r="Q119" s="34"/>
      <c r="R119" s="35"/>
    </row>
    <row r="120" spans="2:63" s="1" customFormat="1" ht="36.950000000000003" customHeight="1">
      <c r="B120" s="33"/>
      <c r="C120" s="67" t="s">
        <v>90</v>
      </c>
      <c r="D120" s="34"/>
      <c r="E120" s="34"/>
      <c r="F120" s="202" t="str">
        <f>F7</f>
        <v>111 - X – 037 Líšnická - Jeremiášova (Ke Hřbitovu)</v>
      </c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34"/>
      <c r="R120" s="35"/>
    </row>
    <row r="121" spans="2:63" s="1" customFormat="1" ht="6.95" customHeight="1"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5"/>
    </row>
    <row r="122" spans="2:63" s="1" customFormat="1" ht="18" customHeight="1">
      <c r="B122" s="33"/>
      <c r="C122" s="30" t="s">
        <v>20</v>
      </c>
      <c r="D122" s="34"/>
      <c r="E122" s="34"/>
      <c r="F122" s="28" t="str">
        <f>F9</f>
        <v xml:space="preserve"> </v>
      </c>
      <c r="G122" s="34"/>
      <c r="H122" s="34"/>
      <c r="I122" s="34"/>
      <c r="J122" s="34"/>
      <c r="K122" s="30" t="s">
        <v>22</v>
      </c>
      <c r="L122" s="34"/>
      <c r="M122" s="227">
        <f>IF(O9="","",O9)</f>
        <v>43406</v>
      </c>
      <c r="N122" s="227"/>
      <c r="O122" s="227"/>
      <c r="P122" s="227"/>
      <c r="Q122" s="34"/>
      <c r="R122" s="35"/>
    </row>
    <row r="123" spans="2:63" s="1" customFormat="1" ht="6.95" customHeight="1">
      <c r="B123" s="33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5"/>
    </row>
    <row r="124" spans="2:63" s="1" customFormat="1">
      <c r="B124" s="33"/>
      <c r="C124" s="30" t="s">
        <v>23</v>
      </c>
      <c r="D124" s="34"/>
      <c r="E124" s="34"/>
      <c r="F124" s="28" t="str">
        <f>E12</f>
        <v xml:space="preserve"> </v>
      </c>
      <c r="G124" s="34"/>
      <c r="H124" s="34"/>
      <c r="I124" s="34"/>
      <c r="J124" s="34"/>
      <c r="K124" s="30" t="s">
        <v>27</v>
      </c>
      <c r="L124" s="34"/>
      <c r="M124" s="175" t="str">
        <f>E18</f>
        <v xml:space="preserve"> </v>
      </c>
      <c r="N124" s="175"/>
      <c r="O124" s="175"/>
      <c r="P124" s="175"/>
      <c r="Q124" s="175"/>
      <c r="R124" s="35"/>
    </row>
    <row r="125" spans="2:63" s="1" customFormat="1" ht="14.45" customHeight="1">
      <c r="B125" s="33"/>
      <c r="C125" s="30" t="s">
        <v>26</v>
      </c>
      <c r="D125" s="34"/>
      <c r="E125" s="34"/>
      <c r="F125" s="28" t="str">
        <f>IF(E15="","",E15)</f>
        <v xml:space="preserve"> </v>
      </c>
      <c r="G125" s="34"/>
      <c r="H125" s="34"/>
      <c r="I125" s="34"/>
      <c r="J125" s="34"/>
      <c r="K125" s="30" t="s">
        <v>29</v>
      </c>
      <c r="L125" s="34"/>
      <c r="M125" s="175" t="str">
        <f>E21</f>
        <v xml:space="preserve"> </v>
      </c>
      <c r="N125" s="175"/>
      <c r="O125" s="175"/>
      <c r="P125" s="175"/>
      <c r="Q125" s="175"/>
      <c r="R125" s="35"/>
    </row>
    <row r="126" spans="2:63" s="1" customFormat="1" ht="10.35" customHeight="1">
      <c r="B126" s="33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5"/>
    </row>
    <row r="127" spans="2:63" s="8" customFormat="1" ht="29.25" customHeight="1">
      <c r="B127" s="117"/>
      <c r="C127" s="118" t="s">
        <v>120</v>
      </c>
      <c r="D127" s="119" t="s">
        <v>121</v>
      </c>
      <c r="E127" s="119" t="s">
        <v>52</v>
      </c>
      <c r="F127" s="239" t="s">
        <v>122</v>
      </c>
      <c r="G127" s="239"/>
      <c r="H127" s="239"/>
      <c r="I127" s="239"/>
      <c r="J127" s="119" t="s">
        <v>123</v>
      </c>
      <c r="K127" s="119" t="s">
        <v>124</v>
      </c>
      <c r="L127" s="239" t="s">
        <v>125</v>
      </c>
      <c r="M127" s="239"/>
      <c r="N127" s="239" t="s">
        <v>96</v>
      </c>
      <c r="O127" s="239"/>
      <c r="P127" s="239"/>
      <c r="Q127" s="240"/>
      <c r="R127" s="120"/>
      <c r="T127" s="74" t="s">
        <v>126</v>
      </c>
      <c r="U127" s="75" t="s">
        <v>34</v>
      </c>
      <c r="V127" s="75" t="s">
        <v>127</v>
      </c>
      <c r="W127" s="75" t="s">
        <v>128</v>
      </c>
      <c r="X127" s="75" t="s">
        <v>129</v>
      </c>
      <c r="Y127" s="75" t="s">
        <v>130</v>
      </c>
      <c r="Z127" s="75" t="s">
        <v>131</v>
      </c>
      <c r="AA127" s="76" t="s">
        <v>132</v>
      </c>
    </row>
    <row r="128" spans="2:63" s="1" customFormat="1" ht="29.25" customHeight="1">
      <c r="B128" s="33"/>
      <c r="C128" s="78" t="s">
        <v>92</v>
      </c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243">
        <f>BK128</f>
        <v>0</v>
      </c>
      <c r="O128" s="244"/>
      <c r="P128" s="244"/>
      <c r="Q128" s="244"/>
      <c r="R128" s="35"/>
      <c r="T128" s="77"/>
      <c r="U128" s="49"/>
      <c r="V128" s="49"/>
      <c r="W128" s="121">
        <f>W129+W364+W375</f>
        <v>10296.087434000001</v>
      </c>
      <c r="X128" s="49"/>
      <c r="Y128" s="121">
        <f>Y129+Y364+Y375</f>
        <v>341.65654065999996</v>
      </c>
      <c r="Z128" s="49"/>
      <c r="AA128" s="122">
        <f>AA129+AA364+AA375</f>
        <v>441.23009199999996</v>
      </c>
      <c r="AT128" s="20" t="s">
        <v>69</v>
      </c>
      <c r="AU128" s="20" t="s">
        <v>98</v>
      </c>
      <c r="BK128" s="123">
        <f>BK129+BK364+BK375</f>
        <v>0</v>
      </c>
    </row>
    <row r="129" spans="2:65" s="9" customFormat="1" ht="37.35" customHeight="1">
      <c r="B129" s="124"/>
      <c r="C129" s="125"/>
      <c r="D129" s="126" t="s">
        <v>99</v>
      </c>
      <c r="E129" s="126"/>
      <c r="F129" s="126"/>
      <c r="G129" s="126"/>
      <c r="H129" s="126"/>
      <c r="I129" s="126"/>
      <c r="J129" s="126"/>
      <c r="K129" s="126"/>
      <c r="L129" s="126"/>
      <c r="M129" s="126"/>
      <c r="N129" s="222">
        <f>BK129</f>
        <v>0</v>
      </c>
      <c r="O129" s="223"/>
      <c r="P129" s="223"/>
      <c r="Q129" s="223"/>
      <c r="R129" s="127"/>
      <c r="T129" s="128"/>
      <c r="U129" s="125"/>
      <c r="V129" s="125"/>
      <c r="W129" s="129">
        <f>W130+W160+W161+W200+W235+W258+W262+W343+W360</f>
        <v>10245.001316000002</v>
      </c>
      <c r="X129" s="125"/>
      <c r="Y129" s="129">
        <f>Y130+Y160+Y161+Y200+Y235+Y258+Y262+Y343+Y360</f>
        <v>340.31983977999994</v>
      </c>
      <c r="Z129" s="125"/>
      <c r="AA129" s="130">
        <f>AA130+AA160+AA161+AA200+AA235+AA258+AA262+AA343+AA360</f>
        <v>441.13214799999997</v>
      </c>
      <c r="AR129" s="131" t="s">
        <v>77</v>
      </c>
      <c r="AT129" s="132" t="s">
        <v>69</v>
      </c>
      <c r="AU129" s="132" t="s">
        <v>70</v>
      </c>
      <c r="AY129" s="131" t="s">
        <v>133</v>
      </c>
      <c r="BK129" s="133">
        <f>BK130+BK160+BK161+BK200+BK235+BK258+BK262+BK343+BK360</f>
        <v>0</v>
      </c>
    </row>
    <row r="130" spans="2:65" s="9" customFormat="1" ht="19.899999999999999" customHeight="1">
      <c r="B130" s="124"/>
      <c r="C130" s="125"/>
      <c r="D130" s="134" t="s">
        <v>100</v>
      </c>
      <c r="E130" s="134"/>
      <c r="F130" s="134"/>
      <c r="G130" s="134"/>
      <c r="H130" s="134"/>
      <c r="I130" s="134"/>
      <c r="J130" s="134"/>
      <c r="K130" s="134"/>
      <c r="L130" s="134"/>
      <c r="M130" s="134"/>
      <c r="N130" s="212">
        <f>BK130</f>
        <v>0</v>
      </c>
      <c r="O130" s="213"/>
      <c r="P130" s="213"/>
      <c r="Q130" s="213"/>
      <c r="R130" s="127"/>
      <c r="T130" s="128"/>
      <c r="U130" s="125"/>
      <c r="V130" s="125"/>
      <c r="W130" s="129">
        <f>SUM(W131:W159)</f>
        <v>168.70195300000003</v>
      </c>
      <c r="X130" s="125"/>
      <c r="Y130" s="129">
        <f>SUM(Y131:Y159)</f>
        <v>195.65037319999999</v>
      </c>
      <c r="Z130" s="125"/>
      <c r="AA130" s="130">
        <f>SUM(AA131:AA159)</f>
        <v>157.88636</v>
      </c>
      <c r="AR130" s="131" t="s">
        <v>77</v>
      </c>
      <c r="AT130" s="132" t="s">
        <v>69</v>
      </c>
      <c r="AU130" s="132" t="s">
        <v>77</v>
      </c>
      <c r="AY130" s="131" t="s">
        <v>133</v>
      </c>
      <c r="BK130" s="133">
        <f>SUM(BK131:BK159)</f>
        <v>0</v>
      </c>
    </row>
    <row r="131" spans="2:65" s="1" customFormat="1" ht="38.25" customHeight="1">
      <c r="B131" s="135"/>
      <c r="C131" s="136" t="s">
        <v>77</v>
      </c>
      <c r="D131" s="136" t="s">
        <v>134</v>
      </c>
      <c r="E131" s="137" t="s">
        <v>135</v>
      </c>
      <c r="F131" s="208" t="s">
        <v>136</v>
      </c>
      <c r="G131" s="208"/>
      <c r="H131" s="208"/>
      <c r="I131" s="208"/>
      <c r="J131" s="138" t="s">
        <v>137</v>
      </c>
      <c r="K131" s="139">
        <v>37.200000000000003</v>
      </c>
      <c r="L131" s="211"/>
      <c r="M131" s="211"/>
      <c r="N131" s="211">
        <f>ROUND(L131*K131,2)</f>
        <v>0</v>
      </c>
      <c r="O131" s="211"/>
      <c r="P131" s="211"/>
      <c r="Q131" s="211"/>
      <c r="R131" s="140"/>
      <c r="T131" s="141" t="s">
        <v>5</v>
      </c>
      <c r="U131" s="42" t="s">
        <v>35</v>
      </c>
      <c r="V131" s="142">
        <v>7.5999999999999998E-2</v>
      </c>
      <c r="W131" s="142">
        <f>V131*K131</f>
        <v>2.8271999999999999</v>
      </c>
      <c r="X131" s="142">
        <v>4.0000000000000003E-5</v>
      </c>
      <c r="Y131" s="142">
        <f>X131*K131</f>
        <v>1.4880000000000002E-3</v>
      </c>
      <c r="Z131" s="142">
        <v>0.128</v>
      </c>
      <c r="AA131" s="143">
        <f>Z131*K131</f>
        <v>4.7616000000000005</v>
      </c>
      <c r="AR131" s="20" t="s">
        <v>138</v>
      </c>
      <c r="AT131" s="20" t="s">
        <v>134</v>
      </c>
      <c r="AU131" s="20" t="s">
        <v>88</v>
      </c>
      <c r="AY131" s="20" t="s">
        <v>133</v>
      </c>
      <c r="BE131" s="144">
        <f>IF(U131="základní",N131,0)</f>
        <v>0</v>
      </c>
      <c r="BF131" s="144">
        <f>IF(U131="snížená",N131,0)</f>
        <v>0</v>
      </c>
      <c r="BG131" s="144">
        <f>IF(U131="zákl. přenesená",N131,0)</f>
        <v>0</v>
      </c>
      <c r="BH131" s="144">
        <f>IF(U131="sníž. přenesená",N131,0)</f>
        <v>0</v>
      </c>
      <c r="BI131" s="144">
        <f>IF(U131="nulová",N131,0)</f>
        <v>0</v>
      </c>
      <c r="BJ131" s="20" t="s">
        <v>77</v>
      </c>
      <c r="BK131" s="144">
        <f>ROUND(L131*K131,2)</f>
        <v>0</v>
      </c>
      <c r="BL131" s="20" t="s">
        <v>138</v>
      </c>
      <c r="BM131" s="20" t="s">
        <v>139</v>
      </c>
    </row>
    <row r="132" spans="2:65" s="1" customFormat="1" ht="24" customHeight="1">
      <c r="B132" s="33"/>
      <c r="C132" s="34"/>
      <c r="D132" s="34"/>
      <c r="E132" s="34"/>
      <c r="F132" s="209" t="s">
        <v>140</v>
      </c>
      <c r="G132" s="210"/>
      <c r="H132" s="210"/>
      <c r="I132" s="210"/>
      <c r="J132" s="34"/>
      <c r="K132" s="34"/>
      <c r="L132" s="34"/>
      <c r="M132" s="34"/>
      <c r="N132" s="34"/>
      <c r="O132" s="34"/>
      <c r="P132" s="34"/>
      <c r="Q132" s="34"/>
      <c r="R132" s="35"/>
      <c r="T132" s="145"/>
      <c r="U132" s="34"/>
      <c r="V132" s="34"/>
      <c r="W132" s="34"/>
      <c r="X132" s="34"/>
      <c r="Y132" s="34"/>
      <c r="Z132" s="34"/>
      <c r="AA132" s="72"/>
      <c r="AT132" s="20" t="s">
        <v>141</v>
      </c>
      <c r="AU132" s="20" t="s">
        <v>88</v>
      </c>
    </row>
    <row r="133" spans="2:65" s="10" customFormat="1" ht="16.5" customHeight="1">
      <c r="B133" s="146"/>
      <c r="C133" s="147"/>
      <c r="D133" s="147"/>
      <c r="E133" s="148" t="s">
        <v>5</v>
      </c>
      <c r="F133" s="206" t="s">
        <v>142</v>
      </c>
      <c r="G133" s="207"/>
      <c r="H133" s="207"/>
      <c r="I133" s="207"/>
      <c r="J133" s="147"/>
      <c r="K133" s="149">
        <v>37.200000000000003</v>
      </c>
      <c r="L133" s="147"/>
      <c r="M133" s="147"/>
      <c r="N133" s="147"/>
      <c r="O133" s="147"/>
      <c r="P133" s="147"/>
      <c r="Q133" s="147"/>
      <c r="R133" s="150"/>
      <c r="T133" s="151"/>
      <c r="U133" s="147"/>
      <c r="V133" s="147"/>
      <c r="W133" s="147"/>
      <c r="X133" s="147"/>
      <c r="Y133" s="147"/>
      <c r="Z133" s="147"/>
      <c r="AA133" s="152"/>
      <c r="AT133" s="153" t="s">
        <v>143</v>
      </c>
      <c r="AU133" s="153" t="s">
        <v>88</v>
      </c>
      <c r="AV133" s="10" t="s">
        <v>88</v>
      </c>
      <c r="AW133" s="10" t="s">
        <v>28</v>
      </c>
      <c r="AX133" s="10" t="s">
        <v>77</v>
      </c>
      <c r="AY133" s="153" t="s">
        <v>133</v>
      </c>
    </row>
    <row r="134" spans="2:65" s="1" customFormat="1" ht="38.25" customHeight="1">
      <c r="B134" s="135"/>
      <c r="C134" s="136" t="s">
        <v>88</v>
      </c>
      <c r="D134" s="136" t="s">
        <v>134</v>
      </c>
      <c r="E134" s="137" t="s">
        <v>144</v>
      </c>
      <c r="F134" s="208" t="s">
        <v>145</v>
      </c>
      <c r="G134" s="208"/>
      <c r="H134" s="208"/>
      <c r="I134" s="208"/>
      <c r="J134" s="138" t="s">
        <v>137</v>
      </c>
      <c r="K134" s="139">
        <v>93.28</v>
      </c>
      <c r="L134" s="211"/>
      <c r="M134" s="211"/>
      <c r="N134" s="211">
        <f>ROUND(L134*K134,2)</f>
        <v>0</v>
      </c>
      <c r="O134" s="211"/>
      <c r="P134" s="211"/>
      <c r="Q134" s="211"/>
      <c r="R134" s="140"/>
      <c r="T134" s="141" t="s">
        <v>5</v>
      </c>
      <c r="U134" s="42" t="s">
        <v>35</v>
      </c>
      <c r="V134" s="142">
        <v>2.1999999999999999E-2</v>
      </c>
      <c r="W134" s="142">
        <f>V134*K134</f>
        <v>2.0521599999999998</v>
      </c>
      <c r="X134" s="142">
        <v>6.0000000000000002E-5</v>
      </c>
      <c r="Y134" s="142">
        <f>X134*K134</f>
        <v>5.5967999999999999E-3</v>
      </c>
      <c r="Z134" s="142">
        <v>0.128</v>
      </c>
      <c r="AA134" s="143">
        <f>Z134*K134</f>
        <v>11.93984</v>
      </c>
      <c r="AR134" s="20" t="s">
        <v>138</v>
      </c>
      <c r="AT134" s="20" t="s">
        <v>134</v>
      </c>
      <c r="AU134" s="20" t="s">
        <v>88</v>
      </c>
      <c r="AY134" s="20" t="s">
        <v>133</v>
      </c>
      <c r="BE134" s="144">
        <f>IF(U134="základní",N134,0)</f>
        <v>0</v>
      </c>
      <c r="BF134" s="144">
        <f>IF(U134="snížená",N134,0)</f>
        <v>0</v>
      </c>
      <c r="BG134" s="144">
        <f>IF(U134="zákl. přenesená",N134,0)</f>
        <v>0</v>
      </c>
      <c r="BH134" s="144">
        <f>IF(U134="sníž. přenesená",N134,0)</f>
        <v>0</v>
      </c>
      <c r="BI134" s="144">
        <f>IF(U134="nulová",N134,0)</f>
        <v>0</v>
      </c>
      <c r="BJ134" s="20" t="s">
        <v>77</v>
      </c>
      <c r="BK134" s="144">
        <f>ROUND(L134*K134,2)</f>
        <v>0</v>
      </c>
      <c r="BL134" s="20" t="s">
        <v>138</v>
      </c>
      <c r="BM134" s="20" t="s">
        <v>146</v>
      </c>
    </row>
    <row r="135" spans="2:65" s="1" customFormat="1" ht="24" customHeight="1">
      <c r="B135" s="33"/>
      <c r="C135" s="34"/>
      <c r="D135" s="34"/>
      <c r="E135" s="34"/>
      <c r="F135" s="209" t="s">
        <v>147</v>
      </c>
      <c r="G135" s="210"/>
      <c r="H135" s="210"/>
      <c r="I135" s="210"/>
      <c r="J135" s="34"/>
      <c r="K135" s="34"/>
      <c r="L135" s="34"/>
      <c r="M135" s="34"/>
      <c r="N135" s="34"/>
      <c r="O135" s="34"/>
      <c r="P135" s="34"/>
      <c r="Q135" s="34"/>
      <c r="R135" s="35"/>
      <c r="T135" s="145"/>
      <c r="U135" s="34"/>
      <c r="V135" s="34"/>
      <c r="W135" s="34"/>
      <c r="X135" s="34"/>
      <c r="Y135" s="34"/>
      <c r="Z135" s="34"/>
      <c r="AA135" s="72"/>
      <c r="AT135" s="20" t="s">
        <v>141</v>
      </c>
      <c r="AU135" s="20" t="s">
        <v>88</v>
      </c>
    </row>
    <row r="136" spans="2:65" s="10" customFormat="1" ht="16.5" customHeight="1">
      <c r="B136" s="146"/>
      <c r="C136" s="147"/>
      <c r="D136" s="147"/>
      <c r="E136" s="148" t="s">
        <v>5</v>
      </c>
      <c r="F136" s="206" t="s">
        <v>148</v>
      </c>
      <c r="G136" s="207"/>
      <c r="H136" s="207"/>
      <c r="I136" s="207"/>
      <c r="J136" s="147"/>
      <c r="K136" s="149">
        <v>93.28</v>
      </c>
      <c r="L136" s="147"/>
      <c r="M136" s="147"/>
      <c r="N136" s="147"/>
      <c r="O136" s="147"/>
      <c r="P136" s="147"/>
      <c r="Q136" s="147"/>
      <c r="R136" s="150"/>
      <c r="T136" s="151"/>
      <c r="U136" s="147"/>
      <c r="V136" s="147"/>
      <c r="W136" s="147"/>
      <c r="X136" s="147"/>
      <c r="Y136" s="147"/>
      <c r="Z136" s="147"/>
      <c r="AA136" s="152"/>
      <c r="AT136" s="153" t="s">
        <v>143</v>
      </c>
      <c r="AU136" s="153" t="s">
        <v>88</v>
      </c>
      <c r="AV136" s="10" t="s">
        <v>88</v>
      </c>
      <c r="AW136" s="10" t="s">
        <v>28</v>
      </c>
      <c r="AX136" s="10" t="s">
        <v>77</v>
      </c>
      <c r="AY136" s="153" t="s">
        <v>133</v>
      </c>
    </row>
    <row r="137" spans="2:65" s="1" customFormat="1" ht="38.25" customHeight="1">
      <c r="B137" s="135"/>
      <c r="C137" s="136" t="s">
        <v>149</v>
      </c>
      <c r="D137" s="136" t="s">
        <v>134</v>
      </c>
      <c r="E137" s="137" t="s">
        <v>150</v>
      </c>
      <c r="F137" s="208" t="s">
        <v>151</v>
      </c>
      <c r="G137" s="208"/>
      <c r="H137" s="208"/>
      <c r="I137" s="208"/>
      <c r="J137" s="138" t="s">
        <v>137</v>
      </c>
      <c r="K137" s="139">
        <v>394.07</v>
      </c>
      <c r="L137" s="211"/>
      <c r="M137" s="211"/>
      <c r="N137" s="211">
        <f>ROUND(L137*K137,2)</f>
        <v>0</v>
      </c>
      <c r="O137" s="211"/>
      <c r="P137" s="211"/>
      <c r="Q137" s="211"/>
      <c r="R137" s="140"/>
      <c r="T137" s="141" t="s">
        <v>5</v>
      </c>
      <c r="U137" s="42" t="s">
        <v>35</v>
      </c>
      <c r="V137" s="142">
        <v>2.8000000000000001E-2</v>
      </c>
      <c r="W137" s="142">
        <f>V137*K137</f>
        <v>11.03396</v>
      </c>
      <c r="X137" s="142">
        <v>1.2E-4</v>
      </c>
      <c r="Y137" s="142">
        <f>X137*K137</f>
        <v>4.7288400000000001E-2</v>
      </c>
      <c r="Z137" s="142">
        <v>0.25600000000000001</v>
      </c>
      <c r="AA137" s="143">
        <f>Z137*K137</f>
        <v>100.88191999999999</v>
      </c>
      <c r="AR137" s="20" t="s">
        <v>138</v>
      </c>
      <c r="AT137" s="20" t="s">
        <v>134</v>
      </c>
      <c r="AU137" s="20" t="s">
        <v>88</v>
      </c>
      <c r="AY137" s="20" t="s">
        <v>133</v>
      </c>
      <c r="BE137" s="144">
        <f>IF(U137="základní",N137,0)</f>
        <v>0</v>
      </c>
      <c r="BF137" s="144">
        <f>IF(U137="snížená",N137,0)</f>
        <v>0</v>
      </c>
      <c r="BG137" s="144">
        <f>IF(U137="zákl. přenesená",N137,0)</f>
        <v>0</v>
      </c>
      <c r="BH137" s="144">
        <f>IF(U137="sníž. přenesená",N137,0)</f>
        <v>0</v>
      </c>
      <c r="BI137" s="144">
        <f>IF(U137="nulová",N137,0)</f>
        <v>0</v>
      </c>
      <c r="BJ137" s="20" t="s">
        <v>77</v>
      </c>
      <c r="BK137" s="144">
        <f>ROUND(L137*K137,2)</f>
        <v>0</v>
      </c>
      <c r="BL137" s="20" t="s">
        <v>138</v>
      </c>
      <c r="BM137" s="20" t="s">
        <v>152</v>
      </c>
    </row>
    <row r="138" spans="2:65" s="1" customFormat="1" ht="24" customHeight="1">
      <c r="B138" s="33"/>
      <c r="C138" s="34"/>
      <c r="D138" s="34"/>
      <c r="E138" s="34"/>
      <c r="F138" s="209" t="s">
        <v>147</v>
      </c>
      <c r="G138" s="210"/>
      <c r="H138" s="210"/>
      <c r="I138" s="210"/>
      <c r="J138" s="34"/>
      <c r="K138" s="34"/>
      <c r="L138" s="34"/>
      <c r="M138" s="34"/>
      <c r="N138" s="34"/>
      <c r="O138" s="34"/>
      <c r="P138" s="34"/>
      <c r="Q138" s="34"/>
      <c r="R138" s="35"/>
      <c r="T138" s="145"/>
      <c r="U138" s="34"/>
      <c r="V138" s="34"/>
      <c r="W138" s="34"/>
      <c r="X138" s="34"/>
      <c r="Y138" s="34"/>
      <c r="Z138" s="34"/>
      <c r="AA138" s="72"/>
      <c r="AT138" s="20" t="s">
        <v>141</v>
      </c>
      <c r="AU138" s="20" t="s">
        <v>88</v>
      </c>
    </row>
    <row r="139" spans="2:65" s="10" customFormat="1" ht="25.5" customHeight="1">
      <c r="B139" s="146"/>
      <c r="C139" s="147"/>
      <c r="D139" s="147"/>
      <c r="E139" s="148" t="s">
        <v>5</v>
      </c>
      <c r="F139" s="206" t="s">
        <v>153</v>
      </c>
      <c r="G139" s="207"/>
      <c r="H139" s="207"/>
      <c r="I139" s="207"/>
      <c r="J139" s="147"/>
      <c r="K139" s="149">
        <v>394.07</v>
      </c>
      <c r="L139" s="147"/>
      <c r="M139" s="147"/>
      <c r="N139" s="147"/>
      <c r="O139" s="147"/>
      <c r="P139" s="147"/>
      <c r="Q139" s="147"/>
      <c r="R139" s="150"/>
      <c r="T139" s="151"/>
      <c r="U139" s="147"/>
      <c r="V139" s="147"/>
      <c r="W139" s="147"/>
      <c r="X139" s="147"/>
      <c r="Y139" s="147"/>
      <c r="Z139" s="147"/>
      <c r="AA139" s="152"/>
      <c r="AT139" s="153" t="s">
        <v>143</v>
      </c>
      <c r="AU139" s="153" t="s">
        <v>88</v>
      </c>
      <c r="AV139" s="10" t="s">
        <v>88</v>
      </c>
      <c r="AW139" s="10" t="s">
        <v>28</v>
      </c>
      <c r="AX139" s="10" t="s">
        <v>77</v>
      </c>
      <c r="AY139" s="153" t="s">
        <v>133</v>
      </c>
    </row>
    <row r="140" spans="2:65" s="1" customFormat="1" ht="25.5" customHeight="1">
      <c r="B140" s="135"/>
      <c r="C140" s="136" t="s">
        <v>138</v>
      </c>
      <c r="D140" s="136" t="s">
        <v>134</v>
      </c>
      <c r="E140" s="137" t="s">
        <v>154</v>
      </c>
      <c r="F140" s="208" t="s">
        <v>155</v>
      </c>
      <c r="G140" s="208"/>
      <c r="H140" s="208"/>
      <c r="I140" s="208"/>
      <c r="J140" s="138" t="s">
        <v>156</v>
      </c>
      <c r="K140" s="139">
        <v>196.6</v>
      </c>
      <c r="L140" s="211"/>
      <c r="M140" s="211"/>
      <c r="N140" s="211">
        <f>ROUND(L140*K140,2)</f>
        <v>0</v>
      </c>
      <c r="O140" s="211"/>
      <c r="P140" s="211"/>
      <c r="Q140" s="211"/>
      <c r="R140" s="140"/>
      <c r="T140" s="141" t="s">
        <v>5</v>
      </c>
      <c r="U140" s="42" t="s">
        <v>35</v>
      </c>
      <c r="V140" s="142">
        <v>0.13300000000000001</v>
      </c>
      <c r="W140" s="142">
        <f>V140*K140</f>
        <v>26.1478</v>
      </c>
      <c r="X140" s="142">
        <v>0</v>
      </c>
      <c r="Y140" s="142">
        <f>X140*K140</f>
        <v>0</v>
      </c>
      <c r="Z140" s="142">
        <v>0.20499999999999999</v>
      </c>
      <c r="AA140" s="143">
        <f>Z140*K140</f>
        <v>40.302999999999997</v>
      </c>
      <c r="AR140" s="20" t="s">
        <v>138</v>
      </c>
      <c r="AT140" s="20" t="s">
        <v>134</v>
      </c>
      <c r="AU140" s="20" t="s">
        <v>88</v>
      </c>
      <c r="AY140" s="20" t="s">
        <v>133</v>
      </c>
      <c r="BE140" s="144">
        <f>IF(U140="základní",N140,0)</f>
        <v>0</v>
      </c>
      <c r="BF140" s="144">
        <f>IF(U140="snížená",N140,0)</f>
        <v>0</v>
      </c>
      <c r="BG140" s="144">
        <f>IF(U140="zákl. přenesená",N140,0)</f>
        <v>0</v>
      </c>
      <c r="BH140" s="144">
        <f>IF(U140="sníž. přenesená",N140,0)</f>
        <v>0</v>
      </c>
      <c r="BI140" s="144">
        <f>IF(U140="nulová",N140,0)</f>
        <v>0</v>
      </c>
      <c r="BJ140" s="20" t="s">
        <v>77</v>
      </c>
      <c r="BK140" s="144">
        <f>ROUND(L140*K140,2)</f>
        <v>0</v>
      </c>
      <c r="BL140" s="20" t="s">
        <v>138</v>
      </c>
      <c r="BM140" s="20" t="s">
        <v>157</v>
      </c>
    </row>
    <row r="141" spans="2:65" s="10" customFormat="1" ht="16.5" customHeight="1">
      <c r="B141" s="146"/>
      <c r="C141" s="147"/>
      <c r="D141" s="147"/>
      <c r="E141" s="148" t="s">
        <v>5</v>
      </c>
      <c r="F141" s="214" t="s">
        <v>158</v>
      </c>
      <c r="G141" s="215"/>
      <c r="H141" s="215"/>
      <c r="I141" s="215"/>
      <c r="J141" s="147"/>
      <c r="K141" s="149">
        <v>196.6</v>
      </c>
      <c r="L141" s="147"/>
      <c r="M141" s="147"/>
      <c r="N141" s="147"/>
      <c r="O141" s="147"/>
      <c r="P141" s="147"/>
      <c r="Q141" s="147"/>
      <c r="R141" s="150"/>
      <c r="T141" s="151"/>
      <c r="U141" s="147"/>
      <c r="V141" s="147"/>
      <c r="W141" s="147"/>
      <c r="X141" s="147"/>
      <c r="Y141" s="147"/>
      <c r="Z141" s="147"/>
      <c r="AA141" s="152"/>
      <c r="AT141" s="153" t="s">
        <v>143</v>
      </c>
      <c r="AU141" s="153" t="s">
        <v>88</v>
      </c>
      <c r="AV141" s="10" t="s">
        <v>88</v>
      </c>
      <c r="AW141" s="10" t="s">
        <v>28</v>
      </c>
      <c r="AX141" s="10" t="s">
        <v>77</v>
      </c>
      <c r="AY141" s="153" t="s">
        <v>133</v>
      </c>
    </row>
    <row r="142" spans="2:65" s="1" customFormat="1" ht="25.5" customHeight="1">
      <c r="B142" s="135"/>
      <c r="C142" s="136" t="s">
        <v>159</v>
      </c>
      <c r="D142" s="136" t="s">
        <v>134</v>
      </c>
      <c r="E142" s="137" t="s">
        <v>160</v>
      </c>
      <c r="F142" s="208" t="s">
        <v>161</v>
      </c>
      <c r="G142" s="208"/>
      <c r="H142" s="208"/>
      <c r="I142" s="208"/>
      <c r="J142" s="138" t="s">
        <v>162</v>
      </c>
      <c r="K142" s="139">
        <v>5.69</v>
      </c>
      <c r="L142" s="211"/>
      <c r="M142" s="211"/>
      <c r="N142" s="211">
        <f>ROUND(L142*K142,2)</f>
        <v>0</v>
      </c>
      <c r="O142" s="211"/>
      <c r="P142" s="211"/>
      <c r="Q142" s="211"/>
      <c r="R142" s="140"/>
      <c r="T142" s="141" t="s">
        <v>5</v>
      </c>
      <c r="U142" s="42" t="s">
        <v>35</v>
      </c>
      <c r="V142" s="142">
        <v>1.2999999999999999E-2</v>
      </c>
      <c r="W142" s="142">
        <f>V142*K142</f>
        <v>7.3970000000000008E-2</v>
      </c>
      <c r="X142" s="142">
        <v>0</v>
      </c>
      <c r="Y142" s="142">
        <f>X142*K142</f>
        <v>0</v>
      </c>
      <c r="Z142" s="142">
        <v>0</v>
      </c>
      <c r="AA142" s="143">
        <f>Z142*K142</f>
        <v>0</v>
      </c>
      <c r="AR142" s="20" t="s">
        <v>138</v>
      </c>
      <c r="AT142" s="20" t="s">
        <v>134</v>
      </c>
      <c r="AU142" s="20" t="s">
        <v>88</v>
      </c>
      <c r="AY142" s="20" t="s">
        <v>133</v>
      </c>
      <c r="BE142" s="144">
        <f>IF(U142="základní",N142,0)</f>
        <v>0</v>
      </c>
      <c r="BF142" s="144">
        <f>IF(U142="snížená",N142,0)</f>
        <v>0</v>
      </c>
      <c r="BG142" s="144">
        <f>IF(U142="zákl. přenesená",N142,0)</f>
        <v>0</v>
      </c>
      <c r="BH142" s="144">
        <f>IF(U142="sníž. přenesená",N142,0)</f>
        <v>0</v>
      </c>
      <c r="BI142" s="144">
        <f>IF(U142="nulová",N142,0)</f>
        <v>0</v>
      </c>
      <c r="BJ142" s="20" t="s">
        <v>77</v>
      </c>
      <c r="BK142" s="144">
        <f>ROUND(L142*K142,2)</f>
        <v>0</v>
      </c>
      <c r="BL142" s="20" t="s">
        <v>138</v>
      </c>
      <c r="BM142" s="20" t="s">
        <v>163</v>
      </c>
    </row>
    <row r="143" spans="2:65" s="1" customFormat="1" ht="16.5" customHeight="1">
      <c r="B143" s="33"/>
      <c r="C143" s="34"/>
      <c r="D143" s="34"/>
      <c r="E143" s="34"/>
      <c r="F143" s="209" t="s">
        <v>164</v>
      </c>
      <c r="G143" s="210"/>
      <c r="H143" s="210"/>
      <c r="I143" s="210"/>
      <c r="J143" s="34"/>
      <c r="K143" s="34"/>
      <c r="L143" s="34"/>
      <c r="M143" s="34"/>
      <c r="N143" s="34"/>
      <c r="O143" s="34"/>
      <c r="P143" s="34"/>
      <c r="Q143" s="34"/>
      <c r="R143" s="35"/>
      <c r="T143" s="145"/>
      <c r="U143" s="34"/>
      <c r="V143" s="34"/>
      <c r="W143" s="34"/>
      <c r="X143" s="34"/>
      <c r="Y143" s="34"/>
      <c r="Z143" s="34"/>
      <c r="AA143" s="72"/>
      <c r="AT143" s="20" t="s">
        <v>141</v>
      </c>
      <c r="AU143" s="20" t="s">
        <v>88</v>
      </c>
    </row>
    <row r="144" spans="2:65" s="10" customFormat="1" ht="16.5" customHeight="1">
      <c r="B144" s="146"/>
      <c r="C144" s="147"/>
      <c r="D144" s="147"/>
      <c r="E144" s="148" t="s">
        <v>5</v>
      </c>
      <c r="F144" s="206" t="s">
        <v>165</v>
      </c>
      <c r="G144" s="207"/>
      <c r="H144" s="207"/>
      <c r="I144" s="207"/>
      <c r="J144" s="147"/>
      <c r="K144" s="149">
        <v>5.69</v>
      </c>
      <c r="L144" s="147"/>
      <c r="M144" s="147"/>
      <c r="N144" s="147"/>
      <c r="O144" s="147"/>
      <c r="P144" s="147"/>
      <c r="Q144" s="147"/>
      <c r="R144" s="150"/>
      <c r="T144" s="151"/>
      <c r="U144" s="147"/>
      <c r="V144" s="147"/>
      <c r="W144" s="147"/>
      <c r="X144" s="147"/>
      <c r="Y144" s="147"/>
      <c r="Z144" s="147"/>
      <c r="AA144" s="152"/>
      <c r="AT144" s="153" t="s">
        <v>143</v>
      </c>
      <c r="AU144" s="153" t="s">
        <v>88</v>
      </c>
      <c r="AV144" s="10" t="s">
        <v>88</v>
      </c>
      <c r="AW144" s="10" t="s">
        <v>28</v>
      </c>
      <c r="AX144" s="10" t="s">
        <v>77</v>
      </c>
      <c r="AY144" s="153" t="s">
        <v>133</v>
      </c>
    </row>
    <row r="145" spans="2:65" s="1" customFormat="1" ht="25.5" customHeight="1">
      <c r="B145" s="135"/>
      <c r="C145" s="136" t="s">
        <v>166</v>
      </c>
      <c r="D145" s="136" t="s">
        <v>134</v>
      </c>
      <c r="E145" s="137" t="s">
        <v>167</v>
      </c>
      <c r="F145" s="208" t="s">
        <v>168</v>
      </c>
      <c r="G145" s="208"/>
      <c r="H145" s="208"/>
      <c r="I145" s="208"/>
      <c r="J145" s="138" t="s">
        <v>162</v>
      </c>
      <c r="K145" s="139">
        <v>197.113</v>
      </c>
      <c r="L145" s="211"/>
      <c r="M145" s="211"/>
      <c r="N145" s="211">
        <f>ROUND(L145*K145,2)</f>
        <v>0</v>
      </c>
      <c r="O145" s="211"/>
      <c r="P145" s="211"/>
      <c r="Q145" s="211"/>
      <c r="R145" s="140"/>
      <c r="T145" s="141" t="s">
        <v>5</v>
      </c>
      <c r="U145" s="42" t="s">
        <v>35</v>
      </c>
      <c r="V145" s="142">
        <v>0.46600000000000003</v>
      </c>
      <c r="W145" s="142">
        <f>V145*K145</f>
        <v>91.854658000000001</v>
      </c>
      <c r="X145" s="142">
        <v>0</v>
      </c>
      <c r="Y145" s="142">
        <f>X145*K145</f>
        <v>0</v>
      </c>
      <c r="Z145" s="142">
        <v>0</v>
      </c>
      <c r="AA145" s="143">
        <f>Z145*K145</f>
        <v>0</v>
      </c>
      <c r="AR145" s="20" t="s">
        <v>138</v>
      </c>
      <c r="AT145" s="20" t="s">
        <v>134</v>
      </c>
      <c r="AU145" s="20" t="s">
        <v>88</v>
      </c>
      <c r="AY145" s="20" t="s">
        <v>133</v>
      </c>
      <c r="BE145" s="144">
        <f>IF(U145="základní",N145,0)</f>
        <v>0</v>
      </c>
      <c r="BF145" s="144">
        <f>IF(U145="snížená",N145,0)</f>
        <v>0</v>
      </c>
      <c r="BG145" s="144">
        <f>IF(U145="zákl. přenesená",N145,0)</f>
        <v>0</v>
      </c>
      <c r="BH145" s="144">
        <f>IF(U145="sníž. přenesená",N145,0)</f>
        <v>0</v>
      </c>
      <c r="BI145" s="144">
        <f>IF(U145="nulová",N145,0)</f>
        <v>0</v>
      </c>
      <c r="BJ145" s="20" t="s">
        <v>77</v>
      </c>
      <c r="BK145" s="144">
        <f>ROUND(L145*K145,2)</f>
        <v>0</v>
      </c>
      <c r="BL145" s="20" t="s">
        <v>138</v>
      </c>
      <c r="BM145" s="20" t="s">
        <v>169</v>
      </c>
    </row>
    <row r="146" spans="2:65" s="1" customFormat="1" ht="60" customHeight="1">
      <c r="B146" s="33"/>
      <c r="C146" s="34"/>
      <c r="D146" s="34"/>
      <c r="E146" s="34"/>
      <c r="F146" s="209" t="s">
        <v>170</v>
      </c>
      <c r="G146" s="210"/>
      <c r="H146" s="210"/>
      <c r="I146" s="210"/>
      <c r="J146" s="34"/>
      <c r="K146" s="34"/>
      <c r="L146" s="34"/>
      <c r="M146" s="34"/>
      <c r="N146" s="34"/>
      <c r="O146" s="34"/>
      <c r="P146" s="34"/>
      <c r="Q146" s="34"/>
      <c r="R146" s="35"/>
      <c r="T146" s="145"/>
      <c r="U146" s="34"/>
      <c r="V146" s="34"/>
      <c r="W146" s="34"/>
      <c r="X146" s="34"/>
      <c r="Y146" s="34"/>
      <c r="Z146" s="34"/>
      <c r="AA146" s="72"/>
      <c r="AT146" s="20" t="s">
        <v>141</v>
      </c>
      <c r="AU146" s="20" t="s">
        <v>88</v>
      </c>
    </row>
    <row r="147" spans="2:65" s="10" customFormat="1" ht="38.25" customHeight="1">
      <c r="B147" s="146"/>
      <c r="C147" s="147"/>
      <c r="D147" s="147"/>
      <c r="E147" s="148" t="s">
        <v>5</v>
      </c>
      <c r="F147" s="206" t="s">
        <v>171</v>
      </c>
      <c r="G147" s="207"/>
      <c r="H147" s="207"/>
      <c r="I147" s="207"/>
      <c r="J147" s="147"/>
      <c r="K147" s="149">
        <v>197.113</v>
      </c>
      <c r="L147" s="147"/>
      <c r="M147" s="147"/>
      <c r="N147" s="147"/>
      <c r="O147" s="147"/>
      <c r="P147" s="147"/>
      <c r="Q147" s="147"/>
      <c r="R147" s="150"/>
      <c r="T147" s="151"/>
      <c r="U147" s="147"/>
      <c r="V147" s="147"/>
      <c r="W147" s="147"/>
      <c r="X147" s="147"/>
      <c r="Y147" s="147"/>
      <c r="Z147" s="147"/>
      <c r="AA147" s="152"/>
      <c r="AT147" s="153" t="s">
        <v>143</v>
      </c>
      <c r="AU147" s="153" t="s">
        <v>88</v>
      </c>
      <c r="AV147" s="10" t="s">
        <v>88</v>
      </c>
      <c r="AW147" s="10" t="s">
        <v>28</v>
      </c>
      <c r="AX147" s="10" t="s">
        <v>77</v>
      </c>
      <c r="AY147" s="153" t="s">
        <v>133</v>
      </c>
    </row>
    <row r="148" spans="2:65" s="1" customFormat="1" ht="25.5" customHeight="1">
      <c r="B148" s="135"/>
      <c r="C148" s="136" t="s">
        <v>172</v>
      </c>
      <c r="D148" s="136" t="s">
        <v>134</v>
      </c>
      <c r="E148" s="137" t="s">
        <v>173</v>
      </c>
      <c r="F148" s="208" t="s">
        <v>174</v>
      </c>
      <c r="G148" s="208"/>
      <c r="H148" s="208"/>
      <c r="I148" s="208"/>
      <c r="J148" s="138" t="s">
        <v>162</v>
      </c>
      <c r="K148" s="139">
        <v>96.944999999999993</v>
      </c>
      <c r="L148" s="211"/>
      <c r="M148" s="211"/>
      <c r="N148" s="211">
        <f>ROUND(L148*K148,2)</f>
        <v>0</v>
      </c>
      <c r="O148" s="211"/>
      <c r="P148" s="211"/>
      <c r="Q148" s="211"/>
      <c r="R148" s="140"/>
      <c r="T148" s="141" t="s">
        <v>5</v>
      </c>
      <c r="U148" s="42" t="s">
        <v>35</v>
      </c>
      <c r="V148" s="142">
        <v>0.29899999999999999</v>
      </c>
      <c r="W148" s="142">
        <f>V148*K148</f>
        <v>28.986554999999996</v>
      </c>
      <c r="X148" s="142">
        <v>0</v>
      </c>
      <c r="Y148" s="142">
        <f>X148*K148</f>
        <v>0</v>
      </c>
      <c r="Z148" s="142">
        <v>0</v>
      </c>
      <c r="AA148" s="143">
        <f>Z148*K148</f>
        <v>0</v>
      </c>
      <c r="AR148" s="20" t="s">
        <v>138</v>
      </c>
      <c r="AT148" s="20" t="s">
        <v>134</v>
      </c>
      <c r="AU148" s="20" t="s">
        <v>88</v>
      </c>
      <c r="AY148" s="20" t="s">
        <v>133</v>
      </c>
      <c r="BE148" s="144">
        <f>IF(U148="základní",N148,0)</f>
        <v>0</v>
      </c>
      <c r="BF148" s="144">
        <f>IF(U148="snížená",N148,0)</f>
        <v>0</v>
      </c>
      <c r="BG148" s="144">
        <f>IF(U148="zákl. přenesená",N148,0)</f>
        <v>0</v>
      </c>
      <c r="BH148" s="144">
        <f>IF(U148="sníž. přenesená",N148,0)</f>
        <v>0</v>
      </c>
      <c r="BI148" s="144">
        <f>IF(U148="nulová",N148,0)</f>
        <v>0</v>
      </c>
      <c r="BJ148" s="20" t="s">
        <v>77</v>
      </c>
      <c r="BK148" s="144">
        <f>ROUND(L148*K148,2)</f>
        <v>0</v>
      </c>
      <c r="BL148" s="20" t="s">
        <v>138</v>
      </c>
      <c r="BM148" s="20" t="s">
        <v>175</v>
      </c>
    </row>
    <row r="149" spans="2:65" s="1" customFormat="1" ht="60" customHeight="1">
      <c r="B149" s="33"/>
      <c r="C149" s="34"/>
      <c r="D149" s="34"/>
      <c r="E149" s="34"/>
      <c r="F149" s="209" t="s">
        <v>176</v>
      </c>
      <c r="G149" s="210"/>
      <c r="H149" s="210"/>
      <c r="I149" s="210"/>
      <c r="J149" s="34"/>
      <c r="K149" s="34"/>
      <c r="L149" s="34"/>
      <c r="M149" s="34"/>
      <c r="N149" s="34"/>
      <c r="O149" s="34"/>
      <c r="P149" s="34"/>
      <c r="Q149" s="34"/>
      <c r="R149" s="35"/>
      <c r="T149" s="145"/>
      <c r="U149" s="34"/>
      <c r="V149" s="34"/>
      <c r="W149" s="34"/>
      <c r="X149" s="34"/>
      <c r="Y149" s="34"/>
      <c r="Z149" s="34"/>
      <c r="AA149" s="72"/>
      <c r="AT149" s="20" t="s">
        <v>141</v>
      </c>
      <c r="AU149" s="20" t="s">
        <v>88</v>
      </c>
    </row>
    <row r="150" spans="2:65" s="10" customFormat="1" ht="25.5" customHeight="1">
      <c r="B150" s="146"/>
      <c r="C150" s="147"/>
      <c r="D150" s="147"/>
      <c r="E150" s="148" t="s">
        <v>5</v>
      </c>
      <c r="F150" s="206" t="s">
        <v>177</v>
      </c>
      <c r="G150" s="207"/>
      <c r="H150" s="207"/>
      <c r="I150" s="207"/>
      <c r="J150" s="147"/>
      <c r="K150" s="149">
        <v>96.944999999999993</v>
      </c>
      <c r="L150" s="147"/>
      <c r="M150" s="147"/>
      <c r="N150" s="147"/>
      <c r="O150" s="147"/>
      <c r="P150" s="147"/>
      <c r="Q150" s="147"/>
      <c r="R150" s="150"/>
      <c r="T150" s="151"/>
      <c r="U150" s="147"/>
      <c r="V150" s="147"/>
      <c r="W150" s="147"/>
      <c r="X150" s="147"/>
      <c r="Y150" s="147"/>
      <c r="Z150" s="147"/>
      <c r="AA150" s="152"/>
      <c r="AT150" s="153" t="s">
        <v>143</v>
      </c>
      <c r="AU150" s="153" t="s">
        <v>88</v>
      </c>
      <c r="AV150" s="10" t="s">
        <v>88</v>
      </c>
      <c r="AW150" s="10" t="s">
        <v>28</v>
      </c>
      <c r="AX150" s="10" t="s">
        <v>77</v>
      </c>
      <c r="AY150" s="153" t="s">
        <v>133</v>
      </c>
    </row>
    <row r="151" spans="2:65" s="1" customFormat="1" ht="25.5" customHeight="1">
      <c r="B151" s="135"/>
      <c r="C151" s="136" t="s">
        <v>178</v>
      </c>
      <c r="D151" s="136" t="s">
        <v>134</v>
      </c>
      <c r="E151" s="137" t="s">
        <v>179</v>
      </c>
      <c r="F151" s="208" t="s">
        <v>180</v>
      </c>
      <c r="G151" s="208"/>
      <c r="H151" s="208"/>
      <c r="I151" s="208"/>
      <c r="J151" s="138" t="s">
        <v>162</v>
      </c>
      <c r="K151" s="139">
        <v>6</v>
      </c>
      <c r="L151" s="211"/>
      <c r="M151" s="211"/>
      <c r="N151" s="211">
        <f>ROUND(L151*K151,2)</f>
        <v>0</v>
      </c>
      <c r="O151" s="211"/>
      <c r="P151" s="211"/>
      <c r="Q151" s="211"/>
      <c r="R151" s="140"/>
      <c r="T151" s="141" t="s">
        <v>5</v>
      </c>
      <c r="U151" s="42" t="s">
        <v>35</v>
      </c>
      <c r="V151" s="142">
        <v>0.115</v>
      </c>
      <c r="W151" s="142">
        <f>V151*K151</f>
        <v>0.69000000000000006</v>
      </c>
      <c r="X151" s="142">
        <v>0</v>
      </c>
      <c r="Y151" s="142">
        <f>X151*K151</f>
        <v>0</v>
      </c>
      <c r="Z151" s="142">
        <v>0</v>
      </c>
      <c r="AA151" s="143">
        <f>Z151*K151</f>
        <v>0</v>
      </c>
      <c r="AR151" s="20" t="s">
        <v>138</v>
      </c>
      <c r="AT151" s="20" t="s">
        <v>134</v>
      </c>
      <c r="AU151" s="20" t="s">
        <v>88</v>
      </c>
      <c r="AY151" s="20" t="s">
        <v>133</v>
      </c>
      <c r="BE151" s="144">
        <f>IF(U151="základní",N151,0)</f>
        <v>0</v>
      </c>
      <c r="BF151" s="144">
        <f>IF(U151="snížená",N151,0)</f>
        <v>0</v>
      </c>
      <c r="BG151" s="144">
        <f>IF(U151="zákl. přenesená",N151,0)</f>
        <v>0</v>
      </c>
      <c r="BH151" s="144">
        <f>IF(U151="sníž. přenesená",N151,0)</f>
        <v>0</v>
      </c>
      <c r="BI151" s="144">
        <f>IF(U151="nulová",N151,0)</f>
        <v>0</v>
      </c>
      <c r="BJ151" s="20" t="s">
        <v>77</v>
      </c>
      <c r="BK151" s="144">
        <f>ROUND(L151*K151,2)</f>
        <v>0</v>
      </c>
      <c r="BL151" s="20" t="s">
        <v>138</v>
      </c>
      <c r="BM151" s="20" t="s">
        <v>181</v>
      </c>
    </row>
    <row r="152" spans="2:65" s="1" customFormat="1" ht="24" customHeight="1">
      <c r="B152" s="33"/>
      <c r="C152" s="34"/>
      <c r="D152" s="34"/>
      <c r="E152" s="34"/>
      <c r="F152" s="209" t="s">
        <v>182</v>
      </c>
      <c r="G152" s="210"/>
      <c r="H152" s="210"/>
      <c r="I152" s="210"/>
      <c r="J152" s="34"/>
      <c r="K152" s="34"/>
      <c r="L152" s="34"/>
      <c r="M152" s="34"/>
      <c r="N152" s="34"/>
      <c r="O152" s="34"/>
      <c r="P152" s="34"/>
      <c r="Q152" s="34"/>
      <c r="R152" s="35"/>
      <c r="T152" s="145"/>
      <c r="U152" s="34"/>
      <c r="V152" s="34"/>
      <c r="W152" s="34"/>
      <c r="X152" s="34"/>
      <c r="Y152" s="34"/>
      <c r="Z152" s="34"/>
      <c r="AA152" s="72"/>
      <c r="AT152" s="20" t="s">
        <v>141</v>
      </c>
      <c r="AU152" s="20" t="s">
        <v>88</v>
      </c>
    </row>
    <row r="153" spans="2:65" s="10" customFormat="1" ht="16.5" customHeight="1">
      <c r="B153" s="146"/>
      <c r="C153" s="147"/>
      <c r="D153" s="147"/>
      <c r="E153" s="148" t="s">
        <v>5</v>
      </c>
      <c r="F153" s="206" t="s">
        <v>183</v>
      </c>
      <c r="G153" s="207"/>
      <c r="H153" s="207"/>
      <c r="I153" s="207"/>
      <c r="J153" s="147"/>
      <c r="K153" s="149">
        <v>6</v>
      </c>
      <c r="L153" s="147"/>
      <c r="M153" s="147"/>
      <c r="N153" s="147"/>
      <c r="O153" s="147"/>
      <c r="P153" s="147"/>
      <c r="Q153" s="147"/>
      <c r="R153" s="150"/>
      <c r="T153" s="151"/>
      <c r="U153" s="147"/>
      <c r="V153" s="147"/>
      <c r="W153" s="147"/>
      <c r="X153" s="147"/>
      <c r="Y153" s="147"/>
      <c r="Z153" s="147"/>
      <c r="AA153" s="152"/>
      <c r="AT153" s="153" t="s">
        <v>143</v>
      </c>
      <c r="AU153" s="153" t="s">
        <v>88</v>
      </c>
      <c r="AV153" s="10" t="s">
        <v>88</v>
      </c>
      <c r="AW153" s="10" t="s">
        <v>28</v>
      </c>
      <c r="AX153" s="10" t="s">
        <v>77</v>
      </c>
      <c r="AY153" s="153" t="s">
        <v>133</v>
      </c>
    </row>
    <row r="154" spans="2:65" s="1" customFormat="1" ht="16.5" customHeight="1">
      <c r="B154" s="135"/>
      <c r="C154" s="154" t="s">
        <v>184</v>
      </c>
      <c r="D154" s="154" t="s">
        <v>185</v>
      </c>
      <c r="E154" s="155" t="s">
        <v>186</v>
      </c>
      <c r="F154" s="218" t="s">
        <v>187</v>
      </c>
      <c r="G154" s="218"/>
      <c r="H154" s="218"/>
      <c r="I154" s="218"/>
      <c r="J154" s="156" t="s">
        <v>188</v>
      </c>
      <c r="K154" s="157">
        <v>184.196</v>
      </c>
      <c r="L154" s="219"/>
      <c r="M154" s="219"/>
      <c r="N154" s="219">
        <f>ROUND(L154*K154,2)</f>
        <v>0</v>
      </c>
      <c r="O154" s="211"/>
      <c r="P154" s="211"/>
      <c r="Q154" s="211"/>
      <c r="R154" s="140"/>
      <c r="T154" s="141" t="s">
        <v>5</v>
      </c>
      <c r="U154" s="42" t="s">
        <v>35</v>
      </c>
      <c r="V154" s="142">
        <v>0</v>
      </c>
      <c r="W154" s="142">
        <f>V154*K154</f>
        <v>0</v>
      </c>
      <c r="X154" s="142">
        <v>1</v>
      </c>
      <c r="Y154" s="142">
        <f>X154*K154</f>
        <v>184.196</v>
      </c>
      <c r="Z154" s="142">
        <v>0</v>
      </c>
      <c r="AA154" s="143">
        <f>Z154*K154</f>
        <v>0</v>
      </c>
      <c r="AR154" s="20" t="s">
        <v>178</v>
      </c>
      <c r="AT154" s="20" t="s">
        <v>185</v>
      </c>
      <c r="AU154" s="20" t="s">
        <v>88</v>
      </c>
      <c r="AY154" s="20" t="s">
        <v>133</v>
      </c>
      <c r="BE154" s="144">
        <f>IF(U154="základní",N154,0)</f>
        <v>0</v>
      </c>
      <c r="BF154" s="144">
        <f>IF(U154="snížená",N154,0)</f>
        <v>0</v>
      </c>
      <c r="BG154" s="144">
        <f>IF(U154="zákl. přenesená",N154,0)</f>
        <v>0</v>
      </c>
      <c r="BH154" s="144">
        <f>IF(U154="sníž. přenesená",N154,0)</f>
        <v>0</v>
      </c>
      <c r="BI154" s="144">
        <f>IF(U154="nulová",N154,0)</f>
        <v>0</v>
      </c>
      <c r="BJ154" s="20" t="s">
        <v>77</v>
      </c>
      <c r="BK154" s="144">
        <f>ROUND(L154*K154,2)</f>
        <v>0</v>
      </c>
      <c r="BL154" s="20" t="s">
        <v>138</v>
      </c>
      <c r="BM154" s="20" t="s">
        <v>189</v>
      </c>
    </row>
    <row r="155" spans="2:65" s="10" customFormat="1" ht="16.5" customHeight="1">
      <c r="B155" s="146"/>
      <c r="C155" s="147"/>
      <c r="D155" s="147"/>
      <c r="E155" s="148" t="s">
        <v>5</v>
      </c>
      <c r="F155" s="214" t="s">
        <v>190</v>
      </c>
      <c r="G155" s="215"/>
      <c r="H155" s="215"/>
      <c r="I155" s="215"/>
      <c r="J155" s="147"/>
      <c r="K155" s="149">
        <v>184.196</v>
      </c>
      <c r="L155" s="147"/>
      <c r="M155" s="147"/>
      <c r="N155" s="147"/>
      <c r="O155" s="147"/>
      <c r="P155" s="147"/>
      <c r="Q155" s="147"/>
      <c r="R155" s="150"/>
      <c r="T155" s="151"/>
      <c r="U155" s="147"/>
      <c r="V155" s="147"/>
      <c r="W155" s="147"/>
      <c r="X155" s="147"/>
      <c r="Y155" s="147"/>
      <c r="Z155" s="147"/>
      <c r="AA155" s="152"/>
      <c r="AT155" s="153" t="s">
        <v>143</v>
      </c>
      <c r="AU155" s="153" t="s">
        <v>88</v>
      </c>
      <c r="AV155" s="10" t="s">
        <v>88</v>
      </c>
      <c r="AW155" s="10" t="s">
        <v>28</v>
      </c>
      <c r="AX155" s="10" t="s">
        <v>77</v>
      </c>
      <c r="AY155" s="153" t="s">
        <v>133</v>
      </c>
    </row>
    <row r="156" spans="2:65" s="1" customFormat="1" ht="16.5" customHeight="1">
      <c r="B156" s="135"/>
      <c r="C156" s="154" t="s">
        <v>191</v>
      </c>
      <c r="D156" s="154" t="s">
        <v>185</v>
      </c>
      <c r="E156" s="155" t="s">
        <v>192</v>
      </c>
      <c r="F156" s="218" t="s">
        <v>193</v>
      </c>
      <c r="G156" s="218"/>
      <c r="H156" s="218"/>
      <c r="I156" s="218"/>
      <c r="J156" s="156" t="s">
        <v>188</v>
      </c>
      <c r="K156" s="157">
        <v>11.4</v>
      </c>
      <c r="L156" s="219"/>
      <c r="M156" s="219"/>
      <c r="N156" s="219">
        <f>ROUND(L156*K156,2)</f>
        <v>0</v>
      </c>
      <c r="O156" s="211"/>
      <c r="P156" s="211"/>
      <c r="Q156" s="211"/>
      <c r="R156" s="140"/>
      <c r="T156" s="141" t="s">
        <v>5</v>
      </c>
      <c r="U156" s="42" t="s">
        <v>35</v>
      </c>
      <c r="V156" s="142">
        <v>0</v>
      </c>
      <c r="W156" s="142">
        <f>V156*K156</f>
        <v>0</v>
      </c>
      <c r="X156" s="142">
        <v>1</v>
      </c>
      <c r="Y156" s="142">
        <f>X156*K156</f>
        <v>11.4</v>
      </c>
      <c r="Z156" s="142">
        <v>0</v>
      </c>
      <c r="AA156" s="143">
        <f>Z156*K156</f>
        <v>0</v>
      </c>
      <c r="AR156" s="20" t="s">
        <v>178</v>
      </c>
      <c r="AT156" s="20" t="s">
        <v>185</v>
      </c>
      <c r="AU156" s="20" t="s">
        <v>88</v>
      </c>
      <c r="AY156" s="20" t="s">
        <v>133</v>
      </c>
      <c r="BE156" s="144">
        <f>IF(U156="základní",N156,0)</f>
        <v>0</v>
      </c>
      <c r="BF156" s="144">
        <f>IF(U156="snížená",N156,0)</f>
        <v>0</v>
      </c>
      <c r="BG156" s="144">
        <f>IF(U156="zákl. přenesená",N156,0)</f>
        <v>0</v>
      </c>
      <c r="BH156" s="144">
        <f>IF(U156="sníž. přenesená",N156,0)</f>
        <v>0</v>
      </c>
      <c r="BI156" s="144">
        <f>IF(U156="nulová",N156,0)</f>
        <v>0</v>
      </c>
      <c r="BJ156" s="20" t="s">
        <v>77</v>
      </c>
      <c r="BK156" s="144">
        <f>ROUND(L156*K156,2)</f>
        <v>0</v>
      </c>
      <c r="BL156" s="20" t="s">
        <v>138</v>
      </c>
      <c r="BM156" s="20" t="s">
        <v>194</v>
      </c>
    </row>
    <row r="157" spans="2:65" s="10" customFormat="1" ht="16.5" customHeight="1">
      <c r="B157" s="146"/>
      <c r="C157" s="147"/>
      <c r="D157" s="147"/>
      <c r="E157" s="148" t="s">
        <v>5</v>
      </c>
      <c r="F157" s="214" t="s">
        <v>195</v>
      </c>
      <c r="G157" s="215"/>
      <c r="H157" s="215"/>
      <c r="I157" s="215"/>
      <c r="J157" s="147"/>
      <c r="K157" s="149">
        <v>11.4</v>
      </c>
      <c r="L157" s="147"/>
      <c r="M157" s="147"/>
      <c r="N157" s="147"/>
      <c r="O157" s="147"/>
      <c r="P157" s="147"/>
      <c r="Q157" s="147"/>
      <c r="R157" s="150"/>
      <c r="T157" s="151"/>
      <c r="U157" s="147"/>
      <c r="V157" s="147"/>
      <c r="W157" s="147"/>
      <c r="X157" s="147"/>
      <c r="Y157" s="147"/>
      <c r="Z157" s="147"/>
      <c r="AA157" s="152"/>
      <c r="AT157" s="153" t="s">
        <v>143</v>
      </c>
      <c r="AU157" s="153" t="s">
        <v>88</v>
      </c>
      <c r="AV157" s="10" t="s">
        <v>88</v>
      </c>
      <c r="AW157" s="10" t="s">
        <v>28</v>
      </c>
      <c r="AX157" s="10" t="s">
        <v>77</v>
      </c>
      <c r="AY157" s="153" t="s">
        <v>133</v>
      </c>
    </row>
    <row r="158" spans="2:65" s="1" customFormat="1" ht="38.25" customHeight="1">
      <c r="B158" s="135"/>
      <c r="C158" s="136" t="s">
        <v>196</v>
      </c>
      <c r="D158" s="136" t="s">
        <v>134</v>
      </c>
      <c r="E158" s="137" t="s">
        <v>197</v>
      </c>
      <c r="F158" s="208" t="s">
        <v>198</v>
      </c>
      <c r="G158" s="208"/>
      <c r="H158" s="208"/>
      <c r="I158" s="208"/>
      <c r="J158" s="138" t="s">
        <v>137</v>
      </c>
      <c r="K158" s="139">
        <v>28.45</v>
      </c>
      <c r="L158" s="211"/>
      <c r="M158" s="211"/>
      <c r="N158" s="211">
        <f>ROUND(L158*K158,2)</f>
        <v>0</v>
      </c>
      <c r="O158" s="211"/>
      <c r="P158" s="211"/>
      <c r="Q158" s="211"/>
      <c r="R158" s="140"/>
      <c r="T158" s="141" t="s">
        <v>5</v>
      </c>
      <c r="U158" s="42" t="s">
        <v>35</v>
      </c>
      <c r="V158" s="142">
        <v>0.17699999999999999</v>
      </c>
      <c r="W158" s="142">
        <f>V158*K158</f>
        <v>5.0356499999999995</v>
      </c>
      <c r="X158" s="142">
        <v>0</v>
      </c>
      <c r="Y158" s="142">
        <f>X158*K158</f>
        <v>0</v>
      </c>
      <c r="Z158" s="142">
        <v>0</v>
      </c>
      <c r="AA158" s="143">
        <f>Z158*K158</f>
        <v>0</v>
      </c>
      <c r="AR158" s="20" t="s">
        <v>138</v>
      </c>
      <c r="AT158" s="20" t="s">
        <v>134</v>
      </c>
      <c r="AU158" s="20" t="s">
        <v>88</v>
      </c>
      <c r="AY158" s="20" t="s">
        <v>133</v>
      </c>
      <c r="BE158" s="144">
        <f>IF(U158="základní",N158,0)</f>
        <v>0</v>
      </c>
      <c r="BF158" s="144">
        <f>IF(U158="snížená",N158,0)</f>
        <v>0</v>
      </c>
      <c r="BG158" s="144">
        <f>IF(U158="zákl. přenesená",N158,0)</f>
        <v>0</v>
      </c>
      <c r="BH158" s="144">
        <f>IF(U158="sníž. přenesená",N158,0)</f>
        <v>0</v>
      </c>
      <c r="BI158" s="144">
        <f>IF(U158="nulová",N158,0)</f>
        <v>0</v>
      </c>
      <c r="BJ158" s="20" t="s">
        <v>77</v>
      </c>
      <c r="BK158" s="144">
        <f>ROUND(L158*K158,2)</f>
        <v>0</v>
      </c>
      <c r="BL158" s="20" t="s">
        <v>138</v>
      </c>
      <c r="BM158" s="20" t="s">
        <v>199</v>
      </c>
    </row>
    <row r="159" spans="2:65" s="10" customFormat="1" ht="16.5" customHeight="1">
      <c r="B159" s="146"/>
      <c r="C159" s="147"/>
      <c r="D159" s="147"/>
      <c r="E159" s="148" t="s">
        <v>5</v>
      </c>
      <c r="F159" s="214" t="s">
        <v>200</v>
      </c>
      <c r="G159" s="215"/>
      <c r="H159" s="215"/>
      <c r="I159" s="215"/>
      <c r="J159" s="147"/>
      <c r="K159" s="149">
        <v>28.45</v>
      </c>
      <c r="L159" s="147"/>
      <c r="M159" s="147"/>
      <c r="N159" s="147"/>
      <c r="O159" s="147"/>
      <c r="P159" s="147"/>
      <c r="Q159" s="147"/>
      <c r="R159" s="150"/>
      <c r="T159" s="151"/>
      <c r="U159" s="147"/>
      <c r="V159" s="147"/>
      <c r="W159" s="147"/>
      <c r="X159" s="147"/>
      <c r="Y159" s="147"/>
      <c r="Z159" s="147"/>
      <c r="AA159" s="152"/>
      <c r="AT159" s="153" t="s">
        <v>143</v>
      </c>
      <c r="AU159" s="153" t="s">
        <v>88</v>
      </c>
      <c r="AV159" s="10" t="s">
        <v>88</v>
      </c>
      <c r="AW159" s="10" t="s">
        <v>28</v>
      </c>
      <c r="AX159" s="10" t="s">
        <v>77</v>
      </c>
      <c r="AY159" s="153" t="s">
        <v>133</v>
      </c>
    </row>
    <row r="160" spans="2:65" s="9" customFormat="1" ht="29.85" customHeight="1">
      <c r="B160" s="124"/>
      <c r="C160" s="125"/>
      <c r="D160" s="134" t="s">
        <v>101</v>
      </c>
      <c r="E160" s="134"/>
      <c r="F160" s="134"/>
      <c r="G160" s="134"/>
      <c r="H160" s="134"/>
      <c r="I160" s="134"/>
      <c r="J160" s="134"/>
      <c r="K160" s="134"/>
      <c r="L160" s="134"/>
      <c r="M160" s="134"/>
      <c r="N160" s="220">
        <f>BK160</f>
        <v>0</v>
      </c>
      <c r="O160" s="221"/>
      <c r="P160" s="221"/>
      <c r="Q160" s="221"/>
      <c r="R160" s="127"/>
      <c r="T160" s="128"/>
      <c r="U160" s="125"/>
      <c r="V160" s="125"/>
      <c r="W160" s="129">
        <v>0</v>
      </c>
      <c r="X160" s="125"/>
      <c r="Y160" s="129">
        <v>0</v>
      </c>
      <c r="Z160" s="125"/>
      <c r="AA160" s="130">
        <v>0</v>
      </c>
      <c r="AR160" s="131" t="s">
        <v>77</v>
      </c>
      <c r="AT160" s="132" t="s">
        <v>69</v>
      </c>
      <c r="AU160" s="132" t="s">
        <v>77</v>
      </c>
      <c r="AY160" s="131" t="s">
        <v>133</v>
      </c>
      <c r="BK160" s="133">
        <v>0</v>
      </c>
    </row>
    <row r="161" spans="2:65" s="9" customFormat="1" ht="19.899999999999999" customHeight="1">
      <c r="B161" s="124"/>
      <c r="C161" s="125"/>
      <c r="D161" s="134" t="s">
        <v>102</v>
      </c>
      <c r="E161" s="134"/>
      <c r="F161" s="134"/>
      <c r="G161" s="134"/>
      <c r="H161" s="134"/>
      <c r="I161" s="134"/>
      <c r="J161" s="134"/>
      <c r="K161" s="134"/>
      <c r="L161" s="134"/>
      <c r="M161" s="134"/>
      <c r="N161" s="212">
        <f>BK161</f>
        <v>0</v>
      </c>
      <c r="O161" s="213"/>
      <c r="P161" s="213"/>
      <c r="Q161" s="213"/>
      <c r="R161" s="127"/>
      <c r="T161" s="128"/>
      <c r="U161" s="125"/>
      <c r="V161" s="125"/>
      <c r="W161" s="129">
        <f>SUM(W162:W199)</f>
        <v>1793.6238960000003</v>
      </c>
      <c r="X161" s="125"/>
      <c r="Y161" s="129">
        <f>SUM(Y162:Y199)</f>
        <v>30.596518990000007</v>
      </c>
      <c r="Z161" s="125"/>
      <c r="AA161" s="130">
        <f>SUM(AA162:AA199)</f>
        <v>0</v>
      </c>
      <c r="AR161" s="131" t="s">
        <v>77</v>
      </c>
      <c r="AT161" s="132" t="s">
        <v>69</v>
      </c>
      <c r="AU161" s="132" t="s">
        <v>77</v>
      </c>
      <c r="AY161" s="131" t="s">
        <v>133</v>
      </c>
      <c r="BK161" s="133">
        <f>SUM(BK162:BK199)</f>
        <v>0</v>
      </c>
    </row>
    <row r="162" spans="2:65" s="1" customFormat="1" ht="25.5" customHeight="1">
      <c r="B162" s="135"/>
      <c r="C162" s="136" t="s">
        <v>201</v>
      </c>
      <c r="D162" s="136" t="s">
        <v>134</v>
      </c>
      <c r="E162" s="137" t="s">
        <v>202</v>
      </c>
      <c r="F162" s="208" t="s">
        <v>203</v>
      </c>
      <c r="G162" s="208"/>
      <c r="H162" s="208"/>
      <c r="I162" s="208"/>
      <c r="J162" s="138" t="s">
        <v>204</v>
      </c>
      <c r="K162" s="139">
        <v>134</v>
      </c>
      <c r="L162" s="211"/>
      <c r="M162" s="211"/>
      <c r="N162" s="211">
        <f>ROUND(L162*K162,2)</f>
        <v>0</v>
      </c>
      <c r="O162" s="211"/>
      <c r="P162" s="211"/>
      <c r="Q162" s="211"/>
      <c r="R162" s="140"/>
      <c r="T162" s="141" t="s">
        <v>5</v>
      </c>
      <c r="U162" s="42" t="s">
        <v>35</v>
      </c>
      <c r="V162" s="142">
        <v>0.28000000000000003</v>
      </c>
      <c r="W162" s="142">
        <f>V162*K162</f>
        <v>37.520000000000003</v>
      </c>
      <c r="X162" s="142">
        <v>6.9999999999999999E-4</v>
      </c>
      <c r="Y162" s="142">
        <f>X162*K162</f>
        <v>9.3799999999999994E-2</v>
      </c>
      <c r="Z162" s="142">
        <v>0</v>
      </c>
      <c r="AA162" s="143">
        <f>Z162*K162</f>
        <v>0</v>
      </c>
      <c r="AR162" s="20" t="s">
        <v>138</v>
      </c>
      <c r="AT162" s="20" t="s">
        <v>134</v>
      </c>
      <c r="AU162" s="20" t="s">
        <v>88</v>
      </c>
      <c r="AY162" s="20" t="s">
        <v>133</v>
      </c>
      <c r="BE162" s="144">
        <f>IF(U162="základní",N162,0)</f>
        <v>0</v>
      </c>
      <c r="BF162" s="144">
        <f>IF(U162="snížená",N162,0)</f>
        <v>0</v>
      </c>
      <c r="BG162" s="144">
        <f>IF(U162="zákl. přenesená",N162,0)</f>
        <v>0</v>
      </c>
      <c r="BH162" s="144">
        <f>IF(U162="sníž. přenesená",N162,0)</f>
        <v>0</v>
      </c>
      <c r="BI162" s="144">
        <f>IF(U162="nulová",N162,0)</f>
        <v>0</v>
      </c>
      <c r="BJ162" s="20" t="s">
        <v>77</v>
      </c>
      <c r="BK162" s="144">
        <f>ROUND(L162*K162,2)</f>
        <v>0</v>
      </c>
      <c r="BL162" s="20" t="s">
        <v>138</v>
      </c>
      <c r="BM162" s="20" t="s">
        <v>205</v>
      </c>
    </row>
    <row r="163" spans="2:65" s="1" customFormat="1" ht="24" customHeight="1">
      <c r="B163" s="33"/>
      <c r="C163" s="34"/>
      <c r="D163" s="34"/>
      <c r="E163" s="34"/>
      <c r="F163" s="209" t="s">
        <v>206</v>
      </c>
      <c r="G163" s="210"/>
      <c r="H163" s="210"/>
      <c r="I163" s="210"/>
      <c r="J163" s="34"/>
      <c r="K163" s="34"/>
      <c r="L163" s="34"/>
      <c r="M163" s="34"/>
      <c r="N163" s="34"/>
      <c r="O163" s="34"/>
      <c r="P163" s="34"/>
      <c r="Q163" s="34"/>
      <c r="R163" s="35"/>
      <c r="T163" s="145"/>
      <c r="U163" s="34"/>
      <c r="V163" s="34"/>
      <c r="W163" s="34"/>
      <c r="X163" s="34"/>
      <c r="Y163" s="34"/>
      <c r="Z163" s="34"/>
      <c r="AA163" s="72"/>
      <c r="AT163" s="20" t="s">
        <v>141</v>
      </c>
      <c r="AU163" s="20" t="s">
        <v>88</v>
      </c>
    </row>
    <row r="164" spans="2:65" s="10" customFormat="1" ht="16.5" customHeight="1">
      <c r="B164" s="146"/>
      <c r="C164" s="147"/>
      <c r="D164" s="147"/>
      <c r="E164" s="148" t="s">
        <v>5</v>
      </c>
      <c r="F164" s="206" t="s">
        <v>207</v>
      </c>
      <c r="G164" s="207"/>
      <c r="H164" s="207"/>
      <c r="I164" s="207"/>
      <c r="J164" s="147"/>
      <c r="K164" s="149">
        <v>134</v>
      </c>
      <c r="L164" s="147"/>
      <c r="M164" s="147"/>
      <c r="N164" s="147"/>
      <c r="O164" s="147"/>
      <c r="P164" s="147"/>
      <c r="Q164" s="147"/>
      <c r="R164" s="150"/>
      <c r="T164" s="151"/>
      <c r="U164" s="147"/>
      <c r="V164" s="147"/>
      <c r="W164" s="147"/>
      <c r="X164" s="147"/>
      <c r="Y164" s="147"/>
      <c r="Z164" s="147"/>
      <c r="AA164" s="152"/>
      <c r="AT164" s="153" t="s">
        <v>143</v>
      </c>
      <c r="AU164" s="153" t="s">
        <v>88</v>
      </c>
      <c r="AV164" s="10" t="s">
        <v>88</v>
      </c>
      <c r="AW164" s="10" t="s">
        <v>28</v>
      </c>
      <c r="AX164" s="10" t="s">
        <v>77</v>
      </c>
      <c r="AY164" s="153" t="s">
        <v>133</v>
      </c>
    </row>
    <row r="165" spans="2:65" s="1" customFormat="1" ht="25.5" customHeight="1">
      <c r="B165" s="135"/>
      <c r="C165" s="154" t="s">
        <v>208</v>
      </c>
      <c r="D165" s="154" t="s">
        <v>185</v>
      </c>
      <c r="E165" s="155" t="s">
        <v>209</v>
      </c>
      <c r="F165" s="218" t="s">
        <v>210</v>
      </c>
      <c r="G165" s="218"/>
      <c r="H165" s="218"/>
      <c r="I165" s="218"/>
      <c r="J165" s="156" t="s">
        <v>204</v>
      </c>
      <c r="K165" s="157">
        <v>134</v>
      </c>
      <c r="L165" s="219"/>
      <c r="M165" s="219"/>
      <c r="N165" s="219">
        <f>ROUND(L165*K165,2)</f>
        <v>0</v>
      </c>
      <c r="O165" s="211"/>
      <c r="P165" s="211"/>
      <c r="Q165" s="211"/>
      <c r="R165" s="140"/>
      <c r="T165" s="141" t="s">
        <v>5</v>
      </c>
      <c r="U165" s="42" t="s">
        <v>35</v>
      </c>
      <c r="V165" s="142">
        <v>0</v>
      </c>
      <c r="W165" s="142">
        <f>V165*K165</f>
        <v>0</v>
      </c>
      <c r="X165" s="142">
        <v>4.8700000000000002E-3</v>
      </c>
      <c r="Y165" s="142">
        <f>X165*K165</f>
        <v>0.65258000000000005</v>
      </c>
      <c r="Z165" s="142">
        <v>0</v>
      </c>
      <c r="AA165" s="143">
        <f>Z165*K165</f>
        <v>0</v>
      </c>
      <c r="AR165" s="20" t="s">
        <v>178</v>
      </c>
      <c r="AT165" s="20" t="s">
        <v>185</v>
      </c>
      <c r="AU165" s="20" t="s">
        <v>88</v>
      </c>
      <c r="AY165" s="20" t="s">
        <v>133</v>
      </c>
      <c r="BE165" s="144">
        <f>IF(U165="základní",N165,0)</f>
        <v>0</v>
      </c>
      <c r="BF165" s="144">
        <f>IF(U165="snížená",N165,0)</f>
        <v>0</v>
      </c>
      <c r="BG165" s="144">
        <f>IF(U165="zákl. přenesená",N165,0)</f>
        <v>0</v>
      </c>
      <c r="BH165" s="144">
        <f>IF(U165="sníž. přenesená",N165,0)</f>
        <v>0</v>
      </c>
      <c r="BI165" s="144">
        <f>IF(U165="nulová",N165,0)</f>
        <v>0</v>
      </c>
      <c r="BJ165" s="20" t="s">
        <v>77</v>
      </c>
      <c r="BK165" s="144">
        <f>ROUND(L165*K165,2)</f>
        <v>0</v>
      </c>
      <c r="BL165" s="20" t="s">
        <v>138</v>
      </c>
      <c r="BM165" s="20" t="s">
        <v>211</v>
      </c>
    </row>
    <row r="166" spans="2:65" s="10" customFormat="1" ht="16.5" customHeight="1">
      <c r="B166" s="146"/>
      <c r="C166" s="147"/>
      <c r="D166" s="147"/>
      <c r="E166" s="148" t="s">
        <v>5</v>
      </c>
      <c r="F166" s="214" t="s">
        <v>207</v>
      </c>
      <c r="G166" s="215"/>
      <c r="H166" s="215"/>
      <c r="I166" s="215"/>
      <c r="J166" s="147"/>
      <c r="K166" s="149">
        <v>134</v>
      </c>
      <c r="L166" s="147"/>
      <c r="M166" s="147"/>
      <c r="N166" s="147"/>
      <c r="O166" s="147"/>
      <c r="P166" s="147"/>
      <c r="Q166" s="147"/>
      <c r="R166" s="150"/>
      <c r="T166" s="151"/>
      <c r="U166" s="147"/>
      <c r="V166" s="147"/>
      <c r="W166" s="147"/>
      <c r="X166" s="147"/>
      <c r="Y166" s="147"/>
      <c r="Z166" s="147"/>
      <c r="AA166" s="152"/>
      <c r="AT166" s="153" t="s">
        <v>143</v>
      </c>
      <c r="AU166" s="153" t="s">
        <v>88</v>
      </c>
      <c r="AV166" s="10" t="s">
        <v>88</v>
      </c>
      <c r="AW166" s="10" t="s">
        <v>28</v>
      </c>
      <c r="AX166" s="10" t="s">
        <v>77</v>
      </c>
      <c r="AY166" s="153" t="s">
        <v>133</v>
      </c>
    </row>
    <row r="167" spans="2:65" s="1" customFormat="1" ht="16.5" customHeight="1">
      <c r="B167" s="135"/>
      <c r="C167" s="136" t="s">
        <v>212</v>
      </c>
      <c r="D167" s="136" t="s">
        <v>134</v>
      </c>
      <c r="E167" s="137" t="s">
        <v>213</v>
      </c>
      <c r="F167" s="208" t="s">
        <v>214</v>
      </c>
      <c r="G167" s="208"/>
      <c r="H167" s="208"/>
      <c r="I167" s="208"/>
      <c r="J167" s="138" t="s">
        <v>162</v>
      </c>
      <c r="K167" s="139">
        <v>66.578999999999994</v>
      </c>
      <c r="L167" s="211"/>
      <c r="M167" s="211"/>
      <c r="N167" s="211">
        <f>ROUND(L167*K167,2)</f>
        <v>0</v>
      </c>
      <c r="O167" s="211"/>
      <c r="P167" s="211"/>
      <c r="Q167" s="211"/>
      <c r="R167" s="140"/>
      <c r="T167" s="141" t="s">
        <v>5</v>
      </c>
      <c r="U167" s="42" t="s">
        <v>35</v>
      </c>
      <c r="V167" s="142">
        <v>2.9790000000000001</v>
      </c>
      <c r="W167" s="142">
        <f>V167*K167</f>
        <v>198.33884099999997</v>
      </c>
      <c r="X167" s="142">
        <v>0</v>
      </c>
      <c r="Y167" s="142">
        <f>X167*K167</f>
        <v>0</v>
      </c>
      <c r="Z167" s="142">
        <v>0</v>
      </c>
      <c r="AA167" s="143">
        <f>Z167*K167</f>
        <v>0</v>
      </c>
      <c r="AR167" s="20" t="s">
        <v>138</v>
      </c>
      <c r="AT167" s="20" t="s">
        <v>134</v>
      </c>
      <c r="AU167" s="20" t="s">
        <v>88</v>
      </c>
      <c r="AY167" s="20" t="s">
        <v>133</v>
      </c>
      <c r="BE167" s="144">
        <f>IF(U167="základní",N167,0)</f>
        <v>0</v>
      </c>
      <c r="BF167" s="144">
        <f>IF(U167="snížená",N167,0)</f>
        <v>0</v>
      </c>
      <c r="BG167" s="144">
        <f>IF(U167="zákl. přenesená",N167,0)</f>
        <v>0</v>
      </c>
      <c r="BH167" s="144">
        <f>IF(U167="sníž. přenesená",N167,0)</f>
        <v>0</v>
      </c>
      <c r="BI167" s="144">
        <f>IF(U167="nulová",N167,0)</f>
        <v>0</v>
      </c>
      <c r="BJ167" s="20" t="s">
        <v>77</v>
      </c>
      <c r="BK167" s="144">
        <f>ROUND(L167*K167,2)</f>
        <v>0</v>
      </c>
      <c r="BL167" s="20" t="s">
        <v>138</v>
      </c>
      <c r="BM167" s="20" t="s">
        <v>215</v>
      </c>
    </row>
    <row r="168" spans="2:65" s="1" customFormat="1" ht="16.5" customHeight="1">
      <c r="B168" s="33"/>
      <c r="C168" s="34"/>
      <c r="D168" s="34"/>
      <c r="E168" s="34"/>
      <c r="F168" s="209" t="s">
        <v>216</v>
      </c>
      <c r="G168" s="210"/>
      <c r="H168" s="210"/>
      <c r="I168" s="210"/>
      <c r="J168" s="34"/>
      <c r="K168" s="34"/>
      <c r="L168" s="34"/>
      <c r="M168" s="34"/>
      <c r="N168" s="34"/>
      <c r="O168" s="34"/>
      <c r="P168" s="34"/>
      <c r="Q168" s="34"/>
      <c r="R168" s="35"/>
      <c r="T168" s="145"/>
      <c r="U168" s="34"/>
      <c r="V168" s="34"/>
      <c r="W168" s="34"/>
      <c r="X168" s="34"/>
      <c r="Y168" s="34"/>
      <c r="Z168" s="34"/>
      <c r="AA168" s="72"/>
      <c r="AT168" s="20" t="s">
        <v>141</v>
      </c>
      <c r="AU168" s="20" t="s">
        <v>88</v>
      </c>
    </row>
    <row r="169" spans="2:65" s="10" customFormat="1" ht="25.5" customHeight="1">
      <c r="B169" s="146"/>
      <c r="C169" s="147"/>
      <c r="D169" s="147"/>
      <c r="E169" s="148" t="s">
        <v>5</v>
      </c>
      <c r="F169" s="206" t="s">
        <v>217</v>
      </c>
      <c r="G169" s="207"/>
      <c r="H169" s="207"/>
      <c r="I169" s="207"/>
      <c r="J169" s="147"/>
      <c r="K169" s="149">
        <v>66.578999999999994</v>
      </c>
      <c r="L169" s="147"/>
      <c r="M169" s="147"/>
      <c r="N169" s="147"/>
      <c r="O169" s="147"/>
      <c r="P169" s="147"/>
      <c r="Q169" s="147"/>
      <c r="R169" s="150"/>
      <c r="T169" s="151"/>
      <c r="U169" s="147"/>
      <c r="V169" s="147"/>
      <c r="W169" s="147"/>
      <c r="X169" s="147"/>
      <c r="Y169" s="147"/>
      <c r="Z169" s="147"/>
      <c r="AA169" s="152"/>
      <c r="AT169" s="153" t="s">
        <v>143</v>
      </c>
      <c r="AU169" s="153" t="s">
        <v>88</v>
      </c>
      <c r="AV169" s="10" t="s">
        <v>88</v>
      </c>
      <c r="AW169" s="10" t="s">
        <v>28</v>
      </c>
      <c r="AX169" s="10" t="s">
        <v>77</v>
      </c>
      <c r="AY169" s="153" t="s">
        <v>133</v>
      </c>
    </row>
    <row r="170" spans="2:65" s="1" customFormat="1" ht="25.5" customHeight="1">
      <c r="B170" s="135"/>
      <c r="C170" s="136" t="s">
        <v>11</v>
      </c>
      <c r="D170" s="136" t="s">
        <v>134</v>
      </c>
      <c r="E170" s="137" t="s">
        <v>218</v>
      </c>
      <c r="F170" s="208" t="s">
        <v>219</v>
      </c>
      <c r="G170" s="208"/>
      <c r="H170" s="208"/>
      <c r="I170" s="208"/>
      <c r="J170" s="138" t="s">
        <v>137</v>
      </c>
      <c r="K170" s="139">
        <v>147.19999999999999</v>
      </c>
      <c r="L170" s="211"/>
      <c r="M170" s="211"/>
      <c r="N170" s="211">
        <f>ROUND(L170*K170,2)</f>
        <v>0</v>
      </c>
      <c r="O170" s="211"/>
      <c r="P170" s="211"/>
      <c r="Q170" s="211"/>
      <c r="R170" s="140"/>
      <c r="T170" s="141" t="s">
        <v>5</v>
      </c>
      <c r="U170" s="42" t="s">
        <v>35</v>
      </c>
      <c r="V170" s="142">
        <v>3.14</v>
      </c>
      <c r="W170" s="142">
        <f>V170*K170</f>
        <v>462.20799999999997</v>
      </c>
      <c r="X170" s="142">
        <v>4.1739999999999999E-2</v>
      </c>
      <c r="Y170" s="142">
        <f>X170*K170</f>
        <v>6.1441279999999994</v>
      </c>
      <c r="Z170" s="142">
        <v>0</v>
      </c>
      <c r="AA170" s="143">
        <f>Z170*K170</f>
        <v>0</v>
      </c>
      <c r="AR170" s="20" t="s">
        <v>138</v>
      </c>
      <c r="AT170" s="20" t="s">
        <v>134</v>
      </c>
      <c r="AU170" s="20" t="s">
        <v>88</v>
      </c>
      <c r="AY170" s="20" t="s">
        <v>133</v>
      </c>
      <c r="BE170" s="144">
        <f>IF(U170="základní",N170,0)</f>
        <v>0</v>
      </c>
      <c r="BF170" s="144">
        <f>IF(U170="snížená",N170,0)</f>
        <v>0</v>
      </c>
      <c r="BG170" s="144">
        <f>IF(U170="zákl. přenesená",N170,0)</f>
        <v>0</v>
      </c>
      <c r="BH170" s="144">
        <f>IF(U170="sníž. přenesená",N170,0)</f>
        <v>0</v>
      </c>
      <c r="BI170" s="144">
        <f>IF(U170="nulová",N170,0)</f>
        <v>0</v>
      </c>
      <c r="BJ170" s="20" t="s">
        <v>77</v>
      </c>
      <c r="BK170" s="144">
        <f>ROUND(L170*K170,2)</f>
        <v>0</v>
      </c>
      <c r="BL170" s="20" t="s">
        <v>138</v>
      </c>
      <c r="BM170" s="20" t="s">
        <v>220</v>
      </c>
    </row>
    <row r="171" spans="2:65" s="10" customFormat="1" ht="16.5" customHeight="1">
      <c r="B171" s="146"/>
      <c r="C171" s="147"/>
      <c r="D171" s="147"/>
      <c r="E171" s="148" t="s">
        <v>5</v>
      </c>
      <c r="F171" s="214" t="s">
        <v>221</v>
      </c>
      <c r="G171" s="215"/>
      <c r="H171" s="215"/>
      <c r="I171" s="215"/>
      <c r="J171" s="147"/>
      <c r="K171" s="149">
        <v>147.19999999999999</v>
      </c>
      <c r="L171" s="147"/>
      <c r="M171" s="147"/>
      <c r="N171" s="147"/>
      <c r="O171" s="147"/>
      <c r="P171" s="147"/>
      <c r="Q171" s="147"/>
      <c r="R171" s="150"/>
      <c r="T171" s="151"/>
      <c r="U171" s="147"/>
      <c r="V171" s="147"/>
      <c r="W171" s="147"/>
      <c r="X171" s="147"/>
      <c r="Y171" s="147"/>
      <c r="Z171" s="147"/>
      <c r="AA171" s="152"/>
      <c r="AT171" s="153" t="s">
        <v>143</v>
      </c>
      <c r="AU171" s="153" t="s">
        <v>88</v>
      </c>
      <c r="AV171" s="10" t="s">
        <v>88</v>
      </c>
      <c r="AW171" s="10" t="s">
        <v>28</v>
      </c>
      <c r="AX171" s="10" t="s">
        <v>77</v>
      </c>
      <c r="AY171" s="153" t="s">
        <v>133</v>
      </c>
    </row>
    <row r="172" spans="2:65" s="1" customFormat="1" ht="25.5" customHeight="1">
      <c r="B172" s="135"/>
      <c r="C172" s="136" t="s">
        <v>222</v>
      </c>
      <c r="D172" s="136" t="s">
        <v>134</v>
      </c>
      <c r="E172" s="137" t="s">
        <v>223</v>
      </c>
      <c r="F172" s="208" t="s">
        <v>224</v>
      </c>
      <c r="G172" s="208"/>
      <c r="H172" s="208"/>
      <c r="I172" s="208"/>
      <c r="J172" s="138" t="s">
        <v>137</v>
      </c>
      <c r="K172" s="139">
        <v>147.19999999999999</v>
      </c>
      <c r="L172" s="211"/>
      <c r="M172" s="211"/>
      <c r="N172" s="211">
        <f>ROUND(L172*K172,2)</f>
        <v>0</v>
      </c>
      <c r="O172" s="211"/>
      <c r="P172" s="211"/>
      <c r="Q172" s="211"/>
      <c r="R172" s="140"/>
      <c r="T172" s="141" t="s">
        <v>5</v>
      </c>
      <c r="U172" s="42" t="s">
        <v>35</v>
      </c>
      <c r="V172" s="142">
        <v>0.45</v>
      </c>
      <c r="W172" s="142">
        <f>V172*K172</f>
        <v>66.239999999999995</v>
      </c>
      <c r="X172" s="142">
        <v>2.0000000000000002E-5</v>
      </c>
      <c r="Y172" s="142">
        <f>X172*K172</f>
        <v>2.944E-3</v>
      </c>
      <c r="Z172" s="142">
        <v>0</v>
      </c>
      <c r="AA172" s="143">
        <f>Z172*K172</f>
        <v>0</v>
      </c>
      <c r="AR172" s="20" t="s">
        <v>138</v>
      </c>
      <c r="AT172" s="20" t="s">
        <v>134</v>
      </c>
      <c r="AU172" s="20" t="s">
        <v>88</v>
      </c>
      <c r="AY172" s="20" t="s">
        <v>133</v>
      </c>
      <c r="BE172" s="144">
        <f>IF(U172="základní",N172,0)</f>
        <v>0</v>
      </c>
      <c r="BF172" s="144">
        <f>IF(U172="snížená",N172,0)</f>
        <v>0</v>
      </c>
      <c r="BG172" s="144">
        <f>IF(U172="zákl. přenesená",N172,0)</f>
        <v>0</v>
      </c>
      <c r="BH172" s="144">
        <f>IF(U172="sníž. přenesená",N172,0)</f>
        <v>0</v>
      </c>
      <c r="BI172" s="144">
        <f>IF(U172="nulová",N172,0)</f>
        <v>0</v>
      </c>
      <c r="BJ172" s="20" t="s">
        <v>77</v>
      </c>
      <c r="BK172" s="144">
        <f>ROUND(L172*K172,2)</f>
        <v>0</v>
      </c>
      <c r="BL172" s="20" t="s">
        <v>138</v>
      </c>
      <c r="BM172" s="20" t="s">
        <v>225</v>
      </c>
    </row>
    <row r="173" spans="2:65" s="10" customFormat="1" ht="16.5" customHeight="1">
      <c r="B173" s="146"/>
      <c r="C173" s="147"/>
      <c r="D173" s="147"/>
      <c r="E173" s="148" t="s">
        <v>5</v>
      </c>
      <c r="F173" s="214" t="s">
        <v>221</v>
      </c>
      <c r="G173" s="215"/>
      <c r="H173" s="215"/>
      <c r="I173" s="215"/>
      <c r="J173" s="147"/>
      <c r="K173" s="149">
        <v>147.19999999999999</v>
      </c>
      <c r="L173" s="147"/>
      <c r="M173" s="147"/>
      <c r="N173" s="147"/>
      <c r="O173" s="147"/>
      <c r="P173" s="147"/>
      <c r="Q173" s="147"/>
      <c r="R173" s="150"/>
      <c r="T173" s="151"/>
      <c r="U173" s="147"/>
      <c r="V173" s="147"/>
      <c r="W173" s="147"/>
      <c r="X173" s="147"/>
      <c r="Y173" s="147"/>
      <c r="Z173" s="147"/>
      <c r="AA173" s="152"/>
      <c r="AT173" s="153" t="s">
        <v>143</v>
      </c>
      <c r="AU173" s="153" t="s">
        <v>88</v>
      </c>
      <c r="AV173" s="10" t="s">
        <v>88</v>
      </c>
      <c r="AW173" s="10" t="s">
        <v>28</v>
      </c>
      <c r="AX173" s="10" t="s">
        <v>77</v>
      </c>
      <c r="AY173" s="153" t="s">
        <v>133</v>
      </c>
    </row>
    <row r="174" spans="2:65" s="1" customFormat="1" ht="25.5" customHeight="1">
      <c r="B174" s="135"/>
      <c r="C174" s="136" t="s">
        <v>226</v>
      </c>
      <c r="D174" s="136" t="s">
        <v>134</v>
      </c>
      <c r="E174" s="137" t="s">
        <v>227</v>
      </c>
      <c r="F174" s="208" t="s">
        <v>228</v>
      </c>
      <c r="G174" s="208"/>
      <c r="H174" s="208"/>
      <c r="I174" s="208"/>
      <c r="J174" s="138" t="s">
        <v>188</v>
      </c>
      <c r="K174" s="139">
        <v>11.984</v>
      </c>
      <c r="L174" s="211"/>
      <c r="M174" s="211"/>
      <c r="N174" s="211">
        <f>ROUND(L174*K174,2)</f>
        <v>0</v>
      </c>
      <c r="O174" s="211"/>
      <c r="P174" s="211"/>
      <c r="Q174" s="211"/>
      <c r="R174" s="140"/>
      <c r="T174" s="141" t="s">
        <v>5</v>
      </c>
      <c r="U174" s="42" t="s">
        <v>35</v>
      </c>
      <c r="V174" s="142">
        <v>47.35</v>
      </c>
      <c r="W174" s="142">
        <f>V174*K174</f>
        <v>567.44240000000002</v>
      </c>
      <c r="X174" s="142">
        <v>1.04877</v>
      </c>
      <c r="Y174" s="142">
        <f>X174*K174</f>
        <v>12.56845968</v>
      </c>
      <c r="Z174" s="142">
        <v>0</v>
      </c>
      <c r="AA174" s="143">
        <f>Z174*K174</f>
        <v>0</v>
      </c>
      <c r="AR174" s="20" t="s">
        <v>138</v>
      </c>
      <c r="AT174" s="20" t="s">
        <v>134</v>
      </c>
      <c r="AU174" s="20" t="s">
        <v>88</v>
      </c>
      <c r="AY174" s="20" t="s">
        <v>133</v>
      </c>
      <c r="BE174" s="144">
        <f>IF(U174="základní",N174,0)</f>
        <v>0</v>
      </c>
      <c r="BF174" s="144">
        <f>IF(U174="snížená",N174,0)</f>
        <v>0</v>
      </c>
      <c r="BG174" s="144">
        <f>IF(U174="zákl. přenesená",N174,0)</f>
        <v>0</v>
      </c>
      <c r="BH174" s="144">
        <f>IF(U174="sníž. přenesená",N174,0)</f>
        <v>0</v>
      </c>
      <c r="BI174" s="144">
        <f>IF(U174="nulová",N174,0)</f>
        <v>0</v>
      </c>
      <c r="BJ174" s="20" t="s">
        <v>77</v>
      </c>
      <c r="BK174" s="144">
        <f>ROUND(L174*K174,2)</f>
        <v>0</v>
      </c>
      <c r="BL174" s="20" t="s">
        <v>138</v>
      </c>
      <c r="BM174" s="20" t="s">
        <v>229</v>
      </c>
    </row>
    <row r="175" spans="2:65" s="10" customFormat="1" ht="16.5" customHeight="1">
      <c r="B175" s="146"/>
      <c r="C175" s="147"/>
      <c r="D175" s="147"/>
      <c r="E175" s="148" t="s">
        <v>5</v>
      </c>
      <c r="F175" s="214" t="s">
        <v>230</v>
      </c>
      <c r="G175" s="215"/>
      <c r="H175" s="215"/>
      <c r="I175" s="215"/>
      <c r="J175" s="147"/>
      <c r="K175" s="149">
        <v>11.984</v>
      </c>
      <c r="L175" s="147"/>
      <c r="M175" s="147"/>
      <c r="N175" s="147"/>
      <c r="O175" s="147"/>
      <c r="P175" s="147"/>
      <c r="Q175" s="147"/>
      <c r="R175" s="150"/>
      <c r="T175" s="151"/>
      <c r="U175" s="147"/>
      <c r="V175" s="147"/>
      <c r="W175" s="147"/>
      <c r="X175" s="147"/>
      <c r="Y175" s="147"/>
      <c r="Z175" s="147"/>
      <c r="AA175" s="152"/>
      <c r="AT175" s="153" t="s">
        <v>143</v>
      </c>
      <c r="AU175" s="153" t="s">
        <v>88</v>
      </c>
      <c r="AV175" s="10" t="s">
        <v>88</v>
      </c>
      <c r="AW175" s="10" t="s">
        <v>28</v>
      </c>
      <c r="AX175" s="10" t="s">
        <v>77</v>
      </c>
      <c r="AY175" s="153" t="s">
        <v>133</v>
      </c>
    </row>
    <row r="176" spans="2:65" s="1" customFormat="1" ht="25.5" customHeight="1">
      <c r="B176" s="135"/>
      <c r="C176" s="136" t="s">
        <v>231</v>
      </c>
      <c r="D176" s="136" t="s">
        <v>134</v>
      </c>
      <c r="E176" s="137" t="s">
        <v>232</v>
      </c>
      <c r="F176" s="208" t="s">
        <v>233</v>
      </c>
      <c r="G176" s="208"/>
      <c r="H176" s="208"/>
      <c r="I176" s="208"/>
      <c r="J176" s="138" t="s">
        <v>156</v>
      </c>
      <c r="K176" s="139">
        <v>109.2</v>
      </c>
      <c r="L176" s="211"/>
      <c r="M176" s="211"/>
      <c r="N176" s="211">
        <f>ROUND(L176*K176,2)</f>
        <v>0</v>
      </c>
      <c r="O176" s="211"/>
      <c r="P176" s="211"/>
      <c r="Q176" s="211"/>
      <c r="R176" s="140"/>
      <c r="T176" s="141" t="s">
        <v>5</v>
      </c>
      <c r="U176" s="42" t="s">
        <v>35</v>
      </c>
      <c r="V176" s="142">
        <v>0.15</v>
      </c>
      <c r="W176" s="142">
        <f>V176*K176</f>
        <v>16.38</v>
      </c>
      <c r="X176" s="142">
        <v>1.9000000000000001E-4</v>
      </c>
      <c r="Y176" s="142">
        <f>X176*K176</f>
        <v>2.0748000000000003E-2</v>
      </c>
      <c r="Z176" s="142">
        <v>0</v>
      </c>
      <c r="AA176" s="143">
        <f>Z176*K176</f>
        <v>0</v>
      </c>
      <c r="AR176" s="20" t="s">
        <v>138</v>
      </c>
      <c r="AT176" s="20" t="s">
        <v>134</v>
      </c>
      <c r="AU176" s="20" t="s">
        <v>88</v>
      </c>
      <c r="AY176" s="20" t="s">
        <v>133</v>
      </c>
      <c r="BE176" s="144">
        <f>IF(U176="základní",N176,0)</f>
        <v>0</v>
      </c>
      <c r="BF176" s="144">
        <f>IF(U176="snížená",N176,0)</f>
        <v>0</v>
      </c>
      <c r="BG176" s="144">
        <f>IF(U176="zákl. přenesená",N176,0)</f>
        <v>0</v>
      </c>
      <c r="BH176" s="144">
        <f>IF(U176="sníž. přenesená",N176,0)</f>
        <v>0</v>
      </c>
      <c r="BI176" s="144">
        <f>IF(U176="nulová",N176,0)</f>
        <v>0</v>
      </c>
      <c r="BJ176" s="20" t="s">
        <v>77</v>
      </c>
      <c r="BK176" s="144">
        <f>ROUND(L176*K176,2)</f>
        <v>0</v>
      </c>
      <c r="BL176" s="20" t="s">
        <v>138</v>
      </c>
      <c r="BM176" s="20" t="s">
        <v>234</v>
      </c>
    </row>
    <row r="177" spans="2:65" s="1" customFormat="1" ht="36" customHeight="1">
      <c r="B177" s="33"/>
      <c r="C177" s="34"/>
      <c r="D177" s="34"/>
      <c r="E177" s="34"/>
      <c r="F177" s="209" t="s">
        <v>235</v>
      </c>
      <c r="G177" s="210"/>
      <c r="H177" s="210"/>
      <c r="I177" s="210"/>
      <c r="J177" s="34"/>
      <c r="K177" s="34"/>
      <c r="L177" s="34"/>
      <c r="M177" s="34"/>
      <c r="N177" s="34"/>
      <c r="O177" s="34"/>
      <c r="P177" s="34"/>
      <c r="Q177" s="34"/>
      <c r="R177" s="35"/>
      <c r="T177" s="145"/>
      <c r="U177" s="34"/>
      <c r="V177" s="34"/>
      <c r="W177" s="34"/>
      <c r="X177" s="34"/>
      <c r="Y177" s="34"/>
      <c r="Z177" s="34"/>
      <c r="AA177" s="72"/>
      <c r="AT177" s="20" t="s">
        <v>141</v>
      </c>
      <c r="AU177" s="20" t="s">
        <v>88</v>
      </c>
    </row>
    <row r="178" spans="2:65" s="10" customFormat="1" ht="16.5" customHeight="1">
      <c r="B178" s="146"/>
      <c r="C178" s="147"/>
      <c r="D178" s="147"/>
      <c r="E178" s="148" t="s">
        <v>5</v>
      </c>
      <c r="F178" s="206" t="s">
        <v>236</v>
      </c>
      <c r="G178" s="207"/>
      <c r="H178" s="207"/>
      <c r="I178" s="207"/>
      <c r="J178" s="147"/>
      <c r="K178" s="149">
        <v>109.2</v>
      </c>
      <c r="L178" s="147"/>
      <c r="M178" s="147"/>
      <c r="N178" s="147"/>
      <c r="O178" s="147"/>
      <c r="P178" s="147"/>
      <c r="Q178" s="147"/>
      <c r="R178" s="150"/>
      <c r="T178" s="151"/>
      <c r="U178" s="147"/>
      <c r="V178" s="147"/>
      <c r="W178" s="147"/>
      <c r="X178" s="147"/>
      <c r="Y178" s="147"/>
      <c r="Z178" s="147"/>
      <c r="AA178" s="152"/>
      <c r="AT178" s="153" t="s">
        <v>143</v>
      </c>
      <c r="AU178" s="153" t="s">
        <v>88</v>
      </c>
      <c r="AV178" s="10" t="s">
        <v>88</v>
      </c>
      <c r="AW178" s="10" t="s">
        <v>28</v>
      </c>
      <c r="AX178" s="10" t="s">
        <v>77</v>
      </c>
      <c r="AY178" s="153" t="s">
        <v>133</v>
      </c>
    </row>
    <row r="179" spans="2:65" s="1" customFormat="1" ht="25.5" customHeight="1">
      <c r="B179" s="135"/>
      <c r="C179" s="136" t="s">
        <v>237</v>
      </c>
      <c r="D179" s="136" t="s">
        <v>134</v>
      </c>
      <c r="E179" s="137" t="s">
        <v>238</v>
      </c>
      <c r="F179" s="208" t="s">
        <v>239</v>
      </c>
      <c r="G179" s="208"/>
      <c r="H179" s="208"/>
      <c r="I179" s="208"/>
      <c r="J179" s="138" t="s">
        <v>162</v>
      </c>
      <c r="K179" s="139">
        <v>15.849</v>
      </c>
      <c r="L179" s="211"/>
      <c r="M179" s="211"/>
      <c r="N179" s="211">
        <f>ROUND(L179*K179,2)</f>
        <v>0</v>
      </c>
      <c r="O179" s="211"/>
      <c r="P179" s="211"/>
      <c r="Q179" s="211"/>
      <c r="R179" s="140"/>
      <c r="T179" s="141" t="s">
        <v>5</v>
      </c>
      <c r="U179" s="42" t="s">
        <v>35</v>
      </c>
      <c r="V179" s="142">
        <v>0.93799999999999994</v>
      </c>
      <c r="W179" s="142">
        <f>V179*K179</f>
        <v>14.866361999999999</v>
      </c>
      <c r="X179" s="142">
        <v>0</v>
      </c>
      <c r="Y179" s="142">
        <f>X179*K179</f>
        <v>0</v>
      </c>
      <c r="Z179" s="142">
        <v>0</v>
      </c>
      <c r="AA179" s="143">
        <f>Z179*K179</f>
        <v>0</v>
      </c>
      <c r="AR179" s="20" t="s">
        <v>138</v>
      </c>
      <c r="AT179" s="20" t="s">
        <v>134</v>
      </c>
      <c r="AU179" s="20" t="s">
        <v>88</v>
      </c>
      <c r="AY179" s="20" t="s">
        <v>133</v>
      </c>
      <c r="BE179" s="144">
        <f>IF(U179="základní",N179,0)</f>
        <v>0</v>
      </c>
      <c r="BF179" s="144">
        <f>IF(U179="snížená",N179,0)</f>
        <v>0</v>
      </c>
      <c r="BG179" s="144">
        <f>IF(U179="zákl. přenesená",N179,0)</f>
        <v>0</v>
      </c>
      <c r="BH179" s="144">
        <f>IF(U179="sníž. přenesená",N179,0)</f>
        <v>0</v>
      </c>
      <c r="BI179" s="144">
        <f>IF(U179="nulová",N179,0)</f>
        <v>0</v>
      </c>
      <c r="BJ179" s="20" t="s">
        <v>77</v>
      </c>
      <c r="BK179" s="144">
        <f>ROUND(L179*K179,2)</f>
        <v>0</v>
      </c>
      <c r="BL179" s="20" t="s">
        <v>138</v>
      </c>
      <c r="BM179" s="20" t="s">
        <v>240</v>
      </c>
    </row>
    <row r="180" spans="2:65" s="1" customFormat="1" ht="24" customHeight="1">
      <c r="B180" s="33"/>
      <c r="C180" s="34"/>
      <c r="D180" s="34"/>
      <c r="E180" s="34"/>
      <c r="F180" s="209" t="s">
        <v>241</v>
      </c>
      <c r="G180" s="210"/>
      <c r="H180" s="210"/>
      <c r="I180" s="210"/>
      <c r="J180" s="34"/>
      <c r="K180" s="34"/>
      <c r="L180" s="34"/>
      <c r="M180" s="34"/>
      <c r="N180" s="34"/>
      <c r="O180" s="34"/>
      <c r="P180" s="34"/>
      <c r="Q180" s="34"/>
      <c r="R180" s="35"/>
      <c r="T180" s="145"/>
      <c r="U180" s="34"/>
      <c r="V180" s="34"/>
      <c r="W180" s="34"/>
      <c r="X180" s="34"/>
      <c r="Y180" s="34"/>
      <c r="Z180" s="34"/>
      <c r="AA180" s="72"/>
      <c r="AT180" s="20" t="s">
        <v>141</v>
      </c>
      <c r="AU180" s="20" t="s">
        <v>88</v>
      </c>
    </row>
    <row r="181" spans="2:65" s="10" customFormat="1" ht="25.5" customHeight="1">
      <c r="B181" s="146"/>
      <c r="C181" s="147"/>
      <c r="D181" s="147"/>
      <c r="E181" s="148" t="s">
        <v>5</v>
      </c>
      <c r="F181" s="206" t="s">
        <v>242</v>
      </c>
      <c r="G181" s="207"/>
      <c r="H181" s="207"/>
      <c r="I181" s="207"/>
      <c r="J181" s="147"/>
      <c r="K181" s="149">
        <v>15.849</v>
      </c>
      <c r="L181" s="147"/>
      <c r="M181" s="147"/>
      <c r="N181" s="147"/>
      <c r="O181" s="147"/>
      <c r="P181" s="147"/>
      <c r="Q181" s="147"/>
      <c r="R181" s="150"/>
      <c r="T181" s="151"/>
      <c r="U181" s="147"/>
      <c r="V181" s="147"/>
      <c r="W181" s="147"/>
      <c r="X181" s="147"/>
      <c r="Y181" s="147"/>
      <c r="Z181" s="147"/>
      <c r="AA181" s="152"/>
      <c r="AT181" s="153" t="s">
        <v>143</v>
      </c>
      <c r="AU181" s="153" t="s">
        <v>88</v>
      </c>
      <c r="AV181" s="10" t="s">
        <v>88</v>
      </c>
      <c r="AW181" s="10" t="s">
        <v>28</v>
      </c>
      <c r="AX181" s="10" t="s">
        <v>77</v>
      </c>
      <c r="AY181" s="153" t="s">
        <v>133</v>
      </c>
    </row>
    <row r="182" spans="2:65" s="1" customFormat="1" ht="38.25" customHeight="1">
      <c r="B182" s="135"/>
      <c r="C182" s="136" t="s">
        <v>243</v>
      </c>
      <c r="D182" s="136" t="s">
        <v>134</v>
      </c>
      <c r="E182" s="137" t="s">
        <v>244</v>
      </c>
      <c r="F182" s="208" t="s">
        <v>245</v>
      </c>
      <c r="G182" s="208"/>
      <c r="H182" s="208"/>
      <c r="I182" s="208"/>
      <c r="J182" s="138" t="s">
        <v>137</v>
      </c>
      <c r="K182" s="139">
        <v>25.48</v>
      </c>
      <c r="L182" s="211"/>
      <c r="M182" s="211"/>
      <c r="N182" s="211">
        <f>ROUND(L182*K182,2)</f>
        <v>0</v>
      </c>
      <c r="O182" s="211"/>
      <c r="P182" s="211"/>
      <c r="Q182" s="211"/>
      <c r="R182" s="140"/>
      <c r="T182" s="141" t="s">
        <v>5</v>
      </c>
      <c r="U182" s="42" t="s">
        <v>35</v>
      </c>
      <c r="V182" s="142">
        <v>0.41599999999999998</v>
      </c>
      <c r="W182" s="142">
        <f>V182*K182</f>
        <v>10.599679999999999</v>
      </c>
      <c r="X182" s="142">
        <v>1.82E-3</v>
      </c>
      <c r="Y182" s="142">
        <f>X182*K182</f>
        <v>4.6373600000000001E-2</v>
      </c>
      <c r="Z182" s="142">
        <v>0</v>
      </c>
      <c r="AA182" s="143">
        <f>Z182*K182</f>
        <v>0</v>
      </c>
      <c r="AR182" s="20" t="s">
        <v>138</v>
      </c>
      <c r="AT182" s="20" t="s">
        <v>134</v>
      </c>
      <c r="AU182" s="20" t="s">
        <v>88</v>
      </c>
      <c r="AY182" s="20" t="s">
        <v>133</v>
      </c>
      <c r="BE182" s="144">
        <f>IF(U182="základní",N182,0)</f>
        <v>0</v>
      </c>
      <c r="BF182" s="144">
        <f>IF(U182="snížená",N182,0)</f>
        <v>0</v>
      </c>
      <c r="BG182" s="144">
        <f>IF(U182="zákl. přenesená",N182,0)</f>
        <v>0</v>
      </c>
      <c r="BH182" s="144">
        <f>IF(U182="sníž. přenesená",N182,0)</f>
        <v>0</v>
      </c>
      <c r="BI182" s="144">
        <f>IF(U182="nulová",N182,0)</f>
        <v>0</v>
      </c>
      <c r="BJ182" s="20" t="s">
        <v>77</v>
      </c>
      <c r="BK182" s="144">
        <f>ROUND(L182*K182,2)</f>
        <v>0</v>
      </c>
      <c r="BL182" s="20" t="s">
        <v>138</v>
      </c>
      <c r="BM182" s="20" t="s">
        <v>246</v>
      </c>
    </row>
    <row r="183" spans="2:65" s="10" customFormat="1" ht="16.5" customHeight="1">
      <c r="B183" s="146"/>
      <c r="C183" s="147"/>
      <c r="D183" s="147"/>
      <c r="E183" s="148" t="s">
        <v>5</v>
      </c>
      <c r="F183" s="214" t="s">
        <v>247</v>
      </c>
      <c r="G183" s="215"/>
      <c r="H183" s="215"/>
      <c r="I183" s="215"/>
      <c r="J183" s="147"/>
      <c r="K183" s="149">
        <v>2.6</v>
      </c>
      <c r="L183" s="147"/>
      <c r="M183" s="147"/>
      <c r="N183" s="147"/>
      <c r="O183" s="147"/>
      <c r="P183" s="147"/>
      <c r="Q183" s="147"/>
      <c r="R183" s="150"/>
      <c r="T183" s="151"/>
      <c r="U183" s="147"/>
      <c r="V183" s="147"/>
      <c r="W183" s="147"/>
      <c r="X183" s="147"/>
      <c r="Y183" s="147"/>
      <c r="Z183" s="147"/>
      <c r="AA183" s="152"/>
      <c r="AT183" s="153" t="s">
        <v>143</v>
      </c>
      <c r="AU183" s="153" t="s">
        <v>88</v>
      </c>
      <c r="AV183" s="10" t="s">
        <v>88</v>
      </c>
      <c r="AW183" s="10" t="s">
        <v>28</v>
      </c>
      <c r="AX183" s="10" t="s">
        <v>70</v>
      </c>
      <c r="AY183" s="153" t="s">
        <v>133</v>
      </c>
    </row>
    <row r="184" spans="2:65" s="10" customFormat="1" ht="16.5" customHeight="1">
      <c r="B184" s="146"/>
      <c r="C184" s="147"/>
      <c r="D184" s="147"/>
      <c r="E184" s="148" t="s">
        <v>5</v>
      </c>
      <c r="F184" s="206" t="s">
        <v>248</v>
      </c>
      <c r="G184" s="207"/>
      <c r="H184" s="207"/>
      <c r="I184" s="207"/>
      <c r="J184" s="147"/>
      <c r="K184" s="149">
        <v>22.88</v>
      </c>
      <c r="L184" s="147"/>
      <c r="M184" s="147"/>
      <c r="N184" s="147"/>
      <c r="O184" s="147"/>
      <c r="P184" s="147"/>
      <c r="Q184" s="147"/>
      <c r="R184" s="150"/>
      <c r="T184" s="151"/>
      <c r="U184" s="147"/>
      <c r="V184" s="147"/>
      <c r="W184" s="147"/>
      <c r="X184" s="147"/>
      <c r="Y184" s="147"/>
      <c r="Z184" s="147"/>
      <c r="AA184" s="152"/>
      <c r="AT184" s="153" t="s">
        <v>143</v>
      </c>
      <c r="AU184" s="153" t="s">
        <v>88</v>
      </c>
      <c r="AV184" s="10" t="s">
        <v>88</v>
      </c>
      <c r="AW184" s="10" t="s">
        <v>28</v>
      </c>
      <c r="AX184" s="10" t="s">
        <v>70</v>
      </c>
      <c r="AY184" s="153" t="s">
        <v>133</v>
      </c>
    </row>
    <row r="185" spans="2:65" s="11" customFormat="1" ht="16.5" customHeight="1">
      <c r="B185" s="158"/>
      <c r="C185" s="159"/>
      <c r="D185" s="159"/>
      <c r="E185" s="160" t="s">
        <v>5</v>
      </c>
      <c r="F185" s="241" t="s">
        <v>249</v>
      </c>
      <c r="G185" s="242"/>
      <c r="H185" s="242"/>
      <c r="I185" s="242"/>
      <c r="J185" s="159"/>
      <c r="K185" s="161">
        <v>25.48</v>
      </c>
      <c r="L185" s="159"/>
      <c r="M185" s="159"/>
      <c r="N185" s="159"/>
      <c r="O185" s="159"/>
      <c r="P185" s="159"/>
      <c r="Q185" s="159"/>
      <c r="R185" s="162"/>
      <c r="T185" s="163"/>
      <c r="U185" s="159"/>
      <c r="V185" s="159"/>
      <c r="W185" s="159"/>
      <c r="X185" s="159"/>
      <c r="Y185" s="159"/>
      <c r="Z185" s="159"/>
      <c r="AA185" s="164"/>
      <c r="AT185" s="165" t="s">
        <v>143</v>
      </c>
      <c r="AU185" s="165" t="s">
        <v>88</v>
      </c>
      <c r="AV185" s="11" t="s">
        <v>138</v>
      </c>
      <c r="AW185" s="11" t="s">
        <v>28</v>
      </c>
      <c r="AX185" s="11" t="s">
        <v>77</v>
      </c>
      <c r="AY185" s="165" t="s">
        <v>133</v>
      </c>
    </row>
    <row r="186" spans="2:65" s="1" customFormat="1" ht="25.5" customHeight="1">
      <c r="B186" s="135"/>
      <c r="C186" s="136" t="s">
        <v>10</v>
      </c>
      <c r="D186" s="136" t="s">
        <v>134</v>
      </c>
      <c r="E186" s="137" t="s">
        <v>250</v>
      </c>
      <c r="F186" s="208" t="s">
        <v>251</v>
      </c>
      <c r="G186" s="208"/>
      <c r="H186" s="208"/>
      <c r="I186" s="208"/>
      <c r="J186" s="138" t="s">
        <v>137</v>
      </c>
      <c r="K186" s="139">
        <v>25.48</v>
      </c>
      <c r="L186" s="211"/>
      <c r="M186" s="211"/>
      <c r="N186" s="211">
        <f>ROUND(L186*K186,2)</f>
        <v>0</v>
      </c>
      <c r="O186" s="211"/>
      <c r="P186" s="211"/>
      <c r="Q186" s="211"/>
      <c r="R186" s="140"/>
      <c r="T186" s="141" t="s">
        <v>5</v>
      </c>
      <c r="U186" s="42" t="s">
        <v>35</v>
      </c>
      <c r="V186" s="142">
        <v>0.192</v>
      </c>
      <c r="W186" s="142">
        <f>V186*K186</f>
        <v>4.8921600000000005</v>
      </c>
      <c r="X186" s="142">
        <v>4.0000000000000003E-5</v>
      </c>
      <c r="Y186" s="142">
        <f>X186*K186</f>
        <v>1.0192000000000001E-3</v>
      </c>
      <c r="Z186" s="142">
        <v>0</v>
      </c>
      <c r="AA186" s="143">
        <f>Z186*K186</f>
        <v>0</v>
      </c>
      <c r="AR186" s="20" t="s">
        <v>138</v>
      </c>
      <c r="AT186" s="20" t="s">
        <v>134</v>
      </c>
      <c r="AU186" s="20" t="s">
        <v>88</v>
      </c>
      <c r="AY186" s="20" t="s">
        <v>133</v>
      </c>
      <c r="BE186" s="144">
        <f>IF(U186="základní",N186,0)</f>
        <v>0</v>
      </c>
      <c r="BF186" s="144">
        <f>IF(U186="snížená",N186,0)</f>
        <v>0</v>
      </c>
      <c r="BG186" s="144">
        <f>IF(U186="zákl. přenesená",N186,0)</f>
        <v>0</v>
      </c>
      <c r="BH186" s="144">
        <f>IF(U186="sníž. přenesená",N186,0)</f>
        <v>0</v>
      </c>
      <c r="BI186" s="144">
        <f>IF(U186="nulová",N186,0)</f>
        <v>0</v>
      </c>
      <c r="BJ186" s="20" t="s">
        <v>77</v>
      </c>
      <c r="BK186" s="144">
        <f>ROUND(L186*K186,2)</f>
        <v>0</v>
      </c>
      <c r="BL186" s="20" t="s">
        <v>138</v>
      </c>
      <c r="BM186" s="20" t="s">
        <v>252</v>
      </c>
    </row>
    <row r="187" spans="2:65" s="10" customFormat="1" ht="16.5" customHeight="1">
      <c r="B187" s="146"/>
      <c r="C187" s="147"/>
      <c r="D187" s="147"/>
      <c r="E187" s="148" t="s">
        <v>5</v>
      </c>
      <c r="F187" s="214" t="s">
        <v>247</v>
      </c>
      <c r="G187" s="215"/>
      <c r="H187" s="215"/>
      <c r="I187" s="215"/>
      <c r="J187" s="147"/>
      <c r="K187" s="149">
        <v>2.6</v>
      </c>
      <c r="L187" s="147"/>
      <c r="M187" s="147"/>
      <c r="N187" s="147"/>
      <c r="O187" s="147"/>
      <c r="P187" s="147"/>
      <c r="Q187" s="147"/>
      <c r="R187" s="150"/>
      <c r="T187" s="151"/>
      <c r="U187" s="147"/>
      <c r="V187" s="147"/>
      <c r="W187" s="147"/>
      <c r="X187" s="147"/>
      <c r="Y187" s="147"/>
      <c r="Z187" s="147"/>
      <c r="AA187" s="152"/>
      <c r="AT187" s="153" t="s">
        <v>143</v>
      </c>
      <c r="AU187" s="153" t="s">
        <v>88</v>
      </c>
      <c r="AV187" s="10" t="s">
        <v>88</v>
      </c>
      <c r="AW187" s="10" t="s">
        <v>28</v>
      </c>
      <c r="AX187" s="10" t="s">
        <v>70</v>
      </c>
      <c r="AY187" s="153" t="s">
        <v>133</v>
      </c>
    </row>
    <row r="188" spans="2:65" s="10" customFormat="1" ht="16.5" customHeight="1">
      <c r="B188" s="146"/>
      <c r="C188" s="147"/>
      <c r="D188" s="147"/>
      <c r="E188" s="148" t="s">
        <v>5</v>
      </c>
      <c r="F188" s="206" t="s">
        <v>248</v>
      </c>
      <c r="G188" s="207"/>
      <c r="H188" s="207"/>
      <c r="I188" s="207"/>
      <c r="J188" s="147"/>
      <c r="K188" s="149">
        <v>22.88</v>
      </c>
      <c r="L188" s="147"/>
      <c r="M188" s="147"/>
      <c r="N188" s="147"/>
      <c r="O188" s="147"/>
      <c r="P188" s="147"/>
      <c r="Q188" s="147"/>
      <c r="R188" s="150"/>
      <c r="T188" s="151"/>
      <c r="U188" s="147"/>
      <c r="V188" s="147"/>
      <c r="W188" s="147"/>
      <c r="X188" s="147"/>
      <c r="Y188" s="147"/>
      <c r="Z188" s="147"/>
      <c r="AA188" s="152"/>
      <c r="AT188" s="153" t="s">
        <v>143</v>
      </c>
      <c r="AU188" s="153" t="s">
        <v>88</v>
      </c>
      <c r="AV188" s="10" t="s">
        <v>88</v>
      </c>
      <c r="AW188" s="10" t="s">
        <v>28</v>
      </c>
      <c r="AX188" s="10" t="s">
        <v>70</v>
      </c>
      <c r="AY188" s="153" t="s">
        <v>133</v>
      </c>
    </row>
    <row r="189" spans="2:65" s="11" customFormat="1" ht="16.5" customHeight="1">
      <c r="B189" s="158"/>
      <c r="C189" s="159"/>
      <c r="D189" s="159"/>
      <c r="E189" s="160" t="s">
        <v>5</v>
      </c>
      <c r="F189" s="241" t="s">
        <v>249</v>
      </c>
      <c r="G189" s="242"/>
      <c r="H189" s="242"/>
      <c r="I189" s="242"/>
      <c r="J189" s="159"/>
      <c r="K189" s="161">
        <v>25.48</v>
      </c>
      <c r="L189" s="159"/>
      <c r="M189" s="159"/>
      <c r="N189" s="159"/>
      <c r="O189" s="159"/>
      <c r="P189" s="159"/>
      <c r="Q189" s="159"/>
      <c r="R189" s="162"/>
      <c r="T189" s="163"/>
      <c r="U189" s="159"/>
      <c r="V189" s="159"/>
      <c r="W189" s="159"/>
      <c r="X189" s="159"/>
      <c r="Y189" s="159"/>
      <c r="Z189" s="159"/>
      <c r="AA189" s="164"/>
      <c r="AT189" s="165" t="s">
        <v>143</v>
      </c>
      <c r="AU189" s="165" t="s">
        <v>88</v>
      </c>
      <c r="AV189" s="11" t="s">
        <v>138</v>
      </c>
      <c r="AW189" s="11" t="s">
        <v>28</v>
      </c>
      <c r="AX189" s="11" t="s">
        <v>77</v>
      </c>
      <c r="AY189" s="165" t="s">
        <v>133</v>
      </c>
    </row>
    <row r="190" spans="2:65" s="1" customFormat="1" ht="25.5" customHeight="1">
      <c r="B190" s="135"/>
      <c r="C190" s="136" t="s">
        <v>253</v>
      </c>
      <c r="D190" s="136" t="s">
        <v>134</v>
      </c>
      <c r="E190" s="137" t="s">
        <v>254</v>
      </c>
      <c r="F190" s="208" t="s">
        <v>255</v>
      </c>
      <c r="G190" s="208"/>
      <c r="H190" s="208"/>
      <c r="I190" s="208"/>
      <c r="J190" s="138" t="s">
        <v>188</v>
      </c>
      <c r="K190" s="139">
        <v>4.7549999999999999</v>
      </c>
      <c r="L190" s="211"/>
      <c r="M190" s="211"/>
      <c r="N190" s="211">
        <f>ROUND(L190*K190,2)</f>
        <v>0</v>
      </c>
      <c r="O190" s="211"/>
      <c r="P190" s="211"/>
      <c r="Q190" s="211"/>
      <c r="R190" s="140"/>
      <c r="T190" s="141" t="s">
        <v>5</v>
      </c>
      <c r="U190" s="42" t="s">
        <v>35</v>
      </c>
      <c r="V190" s="142">
        <v>42.969000000000001</v>
      </c>
      <c r="W190" s="142">
        <f>V190*K190</f>
        <v>204.31759500000001</v>
      </c>
      <c r="X190" s="142">
        <v>1.07637</v>
      </c>
      <c r="Y190" s="142">
        <f>X190*K190</f>
        <v>5.1181393499999999</v>
      </c>
      <c r="Z190" s="142">
        <v>0</v>
      </c>
      <c r="AA190" s="143">
        <f>Z190*K190</f>
        <v>0</v>
      </c>
      <c r="AR190" s="20" t="s">
        <v>138</v>
      </c>
      <c r="AT190" s="20" t="s">
        <v>134</v>
      </c>
      <c r="AU190" s="20" t="s">
        <v>88</v>
      </c>
      <c r="AY190" s="20" t="s">
        <v>133</v>
      </c>
      <c r="BE190" s="144">
        <f>IF(U190="základní",N190,0)</f>
        <v>0</v>
      </c>
      <c r="BF190" s="144">
        <f>IF(U190="snížená",N190,0)</f>
        <v>0</v>
      </c>
      <c r="BG190" s="144">
        <f>IF(U190="zákl. přenesená",N190,0)</f>
        <v>0</v>
      </c>
      <c r="BH190" s="144">
        <f>IF(U190="sníž. přenesená",N190,0)</f>
        <v>0</v>
      </c>
      <c r="BI190" s="144">
        <f>IF(U190="nulová",N190,0)</f>
        <v>0</v>
      </c>
      <c r="BJ190" s="20" t="s">
        <v>77</v>
      </c>
      <c r="BK190" s="144">
        <f>ROUND(L190*K190,2)</f>
        <v>0</v>
      </c>
      <c r="BL190" s="20" t="s">
        <v>138</v>
      </c>
      <c r="BM190" s="20" t="s">
        <v>256</v>
      </c>
    </row>
    <row r="191" spans="2:65" s="1" customFormat="1" ht="16.5" customHeight="1">
      <c r="B191" s="33"/>
      <c r="C191" s="34"/>
      <c r="D191" s="34"/>
      <c r="E191" s="34"/>
      <c r="F191" s="209" t="s">
        <v>257</v>
      </c>
      <c r="G191" s="210"/>
      <c r="H191" s="210"/>
      <c r="I191" s="210"/>
      <c r="J191" s="34"/>
      <c r="K191" s="34"/>
      <c r="L191" s="34"/>
      <c r="M191" s="34"/>
      <c r="N191" s="34"/>
      <c r="O191" s="34"/>
      <c r="P191" s="34"/>
      <c r="Q191" s="34"/>
      <c r="R191" s="35"/>
      <c r="T191" s="145"/>
      <c r="U191" s="34"/>
      <c r="V191" s="34"/>
      <c r="W191" s="34"/>
      <c r="X191" s="34"/>
      <c r="Y191" s="34"/>
      <c r="Z191" s="34"/>
      <c r="AA191" s="72"/>
      <c r="AT191" s="20" t="s">
        <v>141</v>
      </c>
      <c r="AU191" s="20" t="s">
        <v>88</v>
      </c>
    </row>
    <row r="192" spans="2:65" s="10" customFormat="1" ht="16.5" customHeight="1">
      <c r="B192" s="146"/>
      <c r="C192" s="147"/>
      <c r="D192" s="147"/>
      <c r="E192" s="148" t="s">
        <v>5</v>
      </c>
      <c r="F192" s="206" t="s">
        <v>258</v>
      </c>
      <c r="G192" s="207"/>
      <c r="H192" s="207"/>
      <c r="I192" s="207"/>
      <c r="J192" s="147"/>
      <c r="K192" s="149">
        <v>4.7549999999999999</v>
      </c>
      <c r="L192" s="147"/>
      <c r="M192" s="147"/>
      <c r="N192" s="147"/>
      <c r="O192" s="147"/>
      <c r="P192" s="147"/>
      <c r="Q192" s="147"/>
      <c r="R192" s="150"/>
      <c r="T192" s="151"/>
      <c r="U192" s="147"/>
      <c r="V192" s="147"/>
      <c r="W192" s="147"/>
      <c r="X192" s="147"/>
      <c r="Y192" s="147"/>
      <c r="Z192" s="147"/>
      <c r="AA192" s="152"/>
      <c r="AT192" s="153" t="s">
        <v>143</v>
      </c>
      <c r="AU192" s="153" t="s">
        <v>88</v>
      </c>
      <c r="AV192" s="10" t="s">
        <v>88</v>
      </c>
      <c r="AW192" s="10" t="s">
        <v>28</v>
      </c>
      <c r="AX192" s="10" t="s">
        <v>77</v>
      </c>
      <c r="AY192" s="153" t="s">
        <v>133</v>
      </c>
    </row>
    <row r="193" spans="2:65" s="1" customFormat="1" ht="25.5" customHeight="1">
      <c r="B193" s="135"/>
      <c r="C193" s="136" t="s">
        <v>259</v>
      </c>
      <c r="D193" s="136" t="s">
        <v>134</v>
      </c>
      <c r="E193" s="137" t="s">
        <v>260</v>
      </c>
      <c r="F193" s="208" t="s">
        <v>261</v>
      </c>
      <c r="G193" s="208"/>
      <c r="H193" s="208"/>
      <c r="I193" s="208"/>
      <c r="J193" s="138" t="s">
        <v>188</v>
      </c>
      <c r="K193" s="139">
        <v>4.0819999999999999</v>
      </c>
      <c r="L193" s="211"/>
      <c r="M193" s="211"/>
      <c r="N193" s="211">
        <f>ROUND(L193*K193,2)</f>
        <v>0</v>
      </c>
      <c r="O193" s="211"/>
      <c r="P193" s="211"/>
      <c r="Q193" s="211"/>
      <c r="R193" s="140"/>
      <c r="T193" s="141" t="s">
        <v>5</v>
      </c>
      <c r="U193" s="42" t="s">
        <v>35</v>
      </c>
      <c r="V193" s="142">
        <v>46.668999999999997</v>
      </c>
      <c r="W193" s="142">
        <f>V193*K193</f>
        <v>190.50285799999997</v>
      </c>
      <c r="X193" s="142">
        <v>1.0483800000000001</v>
      </c>
      <c r="Y193" s="142">
        <f>X193*K193</f>
        <v>4.2794871600000004</v>
      </c>
      <c r="Z193" s="142">
        <v>0</v>
      </c>
      <c r="AA193" s="143">
        <f>Z193*K193</f>
        <v>0</v>
      </c>
      <c r="AR193" s="20" t="s">
        <v>138</v>
      </c>
      <c r="AT193" s="20" t="s">
        <v>134</v>
      </c>
      <c r="AU193" s="20" t="s">
        <v>88</v>
      </c>
      <c r="AY193" s="20" t="s">
        <v>133</v>
      </c>
      <c r="BE193" s="144">
        <f>IF(U193="základní",N193,0)</f>
        <v>0</v>
      </c>
      <c r="BF193" s="144">
        <f>IF(U193="snížená",N193,0)</f>
        <v>0</v>
      </c>
      <c r="BG193" s="144">
        <f>IF(U193="zákl. přenesená",N193,0)</f>
        <v>0</v>
      </c>
      <c r="BH193" s="144">
        <f>IF(U193="sníž. přenesená",N193,0)</f>
        <v>0</v>
      </c>
      <c r="BI193" s="144">
        <f>IF(U193="nulová",N193,0)</f>
        <v>0</v>
      </c>
      <c r="BJ193" s="20" t="s">
        <v>77</v>
      </c>
      <c r="BK193" s="144">
        <f>ROUND(L193*K193,2)</f>
        <v>0</v>
      </c>
      <c r="BL193" s="20" t="s">
        <v>138</v>
      </c>
      <c r="BM193" s="20" t="s">
        <v>262</v>
      </c>
    </row>
    <row r="194" spans="2:65" s="1" customFormat="1" ht="16.5" customHeight="1">
      <c r="B194" s="33"/>
      <c r="C194" s="34"/>
      <c r="D194" s="34"/>
      <c r="E194" s="34"/>
      <c r="F194" s="209" t="s">
        <v>263</v>
      </c>
      <c r="G194" s="210"/>
      <c r="H194" s="210"/>
      <c r="I194" s="210"/>
      <c r="J194" s="34"/>
      <c r="K194" s="34"/>
      <c r="L194" s="34"/>
      <c r="M194" s="34"/>
      <c r="N194" s="34"/>
      <c r="O194" s="34"/>
      <c r="P194" s="34"/>
      <c r="Q194" s="34"/>
      <c r="R194" s="35"/>
      <c r="T194" s="145"/>
      <c r="U194" s="34"/>
      <c r="V194" s="34"/>
      <c r="W194" s="34"/>
      <c r="X194" s="34"/>
      <c r="Y194" s="34"/>
      <c r="Z194" s="34"/>
      <c r="AA194" s="72"/>
      <c r="AT194" s="20" t="s">
        <v>141</v>
      </c>
      <c r="AU194" s="20" t="s">
        <v>88</v>
      </c>
    </row>
    <row r="195" spans="2:65" s="10" customFormat="1" ht="16.5" customHeight="1">
      <c r="B195" s="146"/>
      <c r="C195" s="147"/>
      <c r="D195" s="147"/>
      <c r="E195" s="148" t="s">
        <v>5</v>
      </c>
      <c r="F195" s="206" t="s">
        <v>264</v>
      </c>
      <c r="G195" s="207"/>
      <c r="H195" s="207"/>
      <c r="I195" s="207"/>
      <c r="J195" s="147"/>
      <c r="K195" s="149">
        <v>4.0819999999999999</v>
      </c>
      <c r="L195" s="147"/>
      <c r="M195" s="147"/>
      <c r="N195" s="147"/>
      <c r="O195" s="147"/>
      <c r="P195" s="147"/>
      <c r="Q195" s="147"/>
      <c r="R195" s="150"/>
      <c r="T195" s="151"/>
      <c r="U195" s="147"/>
      <c r="V195" s="147"/>
      <c r="W195" s="147"/>
      <c r="X195" s="147"/>
      <c r="Y195" s="147"/>
      <c r="Z195" s="147"/>
      <c r="AA195" s="152"/>
      <c r="AT195" s="153" t="s">
        <v>143</v>
      </c>
      <c r="AU195" s="153" t="s">
        <v>88</v>
      </c>
      <c r="AV195" s="10" t="s">
        <v>88</v>
      </c>
      <c r="AW195" s="10" t="s">
        <v>28</v>
      </c>
      <c r="AX195" s="10" t="s">
        <v>77</v>
      </c>
      <c r="AY195" s="153" t="s">
        <v>133</v>
      </c>
    </row>
    <row r="196" spans="2:65" s="1" customFormat="1" ht="38.25" customHeight="1">
      <c r="B196" s="135"/>
      <c r="C196" s="136" t="s">
        <v>265</v>
      </c>
      <c r="D196" s="136" t="s">
        <v>134</v>
      </c>
      <c r="E196" s="137" t="s">
        <v>266</v>
      </c>
      <c r="F196" s="208" t="s">
        <v>267</v>
      </c>
      <c r="G196" s="208"/>
      <c r="H196" s="208"/>
      <c r="I196" s="208"/>
      <c r="J196" s="138" t="s">
        <v>204</v>
      </c>
      <c r="K196" s="139">
        <v>44</v>
      </c>
      <c r="L196" s="211"/>
      <c r="M196" s="211"/>
      <c r="N196" s="211">
        <f>ROUND(L196*K196,2)</f>
        <v>0</v>
      </c>
      <c r="O196" s="211"/>
      <c r="P196" s="211"/>
      <c r="Q196" s="211"/>
      <c r="R196" s="140"/>
      <c r="T196" s="141" t="s">
        <v>5</v>
      </c>
      <c r="U196" s="42" t="s">
        <v>35</v>
      </c>
      <c r="V196" s="142">
        <v>0.189</v>
      </c>
      <c r="W196" s="142">
        <f>V196*K196</f>
        <v>8.3160000000000007</v>
      </c>
      <c r="X196" s="142">
        <v>3.3509999999999998E-2</v>
      </c>
      <c r="Y196" s="142">
        <f>X196*K196</f>
        <v>1.47444</v>
      </c>
      <c r="Z196" s="142">
        <v>0</v>
      </c>
      <c r="AA196" s="143">
        <f>Z196*K196</f>
        <v>0</v>
      </c>
      <c r="AR196" s="20" t="s">
        <v>138</v>
      </c>
      <c r="AT196" s="20" t="s">
        <v>134</v>
      </c>
      <c r="AU196" s="20" t="s">
        <v>88</v>
      </c>
      <c r="AY196" s="20" t="s">
        <v>133</v>
      </c>
      <c r="BE196" s="144">
        <f>IF(U196="základní",N196,0)</f>
        <v>0</v>
      </c>
      <c r="BF196" s="144">
        <f>IF(U196="snížená",N196,0)</f>
        <v>0</v>
      </c>
      <c r="BG196" s="144">
        <f>IF(U196="zákl. přenesená",N196,0)</f>
        <v>0</v>
      </c>
      <c r="BH196" s="144">
        <f>IF(U196="sníž. přenesená",N196,0)</f>
        <v>0</v>
      </c>
      <c r="BI196" s="144">
        <f>IF(U196="nulová",N196,0)</f>
        <v>0</v>
      </c>
      <c r="BJ196" s="20" t="s">
        <v>77</v>
      </c>
      <c r="BK196" s="144">
        <f>ROUND(L196*K196,2)</f>
        <v>0</v>
      </c>
      <c r="BL196" s="20" t="s">
        <v>138</v>
      </c>
      <c r="BM196" s="20" t="s">
        <v>268</v>
      </c>
    </row>
    <row r="197" spans="2:65" s="10" customFormat="1" ht="16.5" customHeight="1">
      <c r="B197" s="146"/>
      <c r="C197" s="147"/>
      <c r="D197" s="147"/>
      <c r="E197" s="148" t="s">
        <v>5</v>
      </c>
      <c r="F197" s="214" t="s">
        <v>269</v>
      </c>
      <c r="G197" s="215"/>
      <c r="H197" s="215"/>
      <c r="I197" s="215"/>
      <c r="J197" s="147"/>
      <c r="K197" s="149">
        <v>44</v>
      </c>
      <c r="L197" s="147"/>
      <c r="M197" s="147"/>
      <c r="N197" s="147"/>
      <c r="O197" s="147"/>
      <c r="P197" s="147"/>
      <c r="Q197" s="147"/>
      <c r="R197" s="150"/>
      <c r="T197" s="151"/>
      <c r="U197" s="147"/>
      <c r="V197" s="147"/>
      <c r="W197" s="147"/>
      <c r="X197" s="147"/>
      <c r="Y197" s="147"/>
      <c r="Z197" s="147"/>
      <c r="AA197" s="152"/>
      <c r="AT197" s="153" t="s">
        <v>143</v>
      </c>
      <c r="AU197" s="153" t="s">
        <v>88</v>
      </c>
      <c r="AV197" s="10" t="s">
        <v>88</v>
      </c>
      <c r="AW197" s="10" t="s">
        <v>28</v>
      </c>
      <c r="AX197" s="10" t="s">
        <v>77</v>
      </c>
      <c r="AY197" s="153" t="s">
        <v>133</v>
      </c>
    </row>
    <row r="198" spans="2:65" s="1" customFormat="1" ht="25.5" customHeight="1">
      <c r="B198" s="135"/>
      <c r="C198" s="136" t="s">
        <v>270</v>
      </c>
      <c r="D198" s="136" t="s">
        <v>134</v>
      </c>
      <c r="E198" s="137" t="s">
        <v>271</v>
      </c>
      <c r="F198" s="208" t="s">
        <v>272</v>
      </c>
      <c r="G198" s="208"/>
      <c r="H198" s="208"/>
      <c r="I198" s="208"/>
      <c r="J198" s="138" t="s">
        <v>156</v>
      </c>
      <c r="K198" s="139">
        <v>240</v>
      </c>
      <c r="L198" s="211"/>
      <c r="M198" s="211"/>
      <c r="N198" s="211">
        <f>ROUND(L198*K198,2)</f>
        <v>0</v>
      </c>
      <c r="O198" s="211"/>
      <c r="P198" s="211"/>
      <c r="Q198" s="211"/>
      <c r="R198" s="140"/>
      <c r="T198" s="141" t="s">
        <v>5</v>
      </c>
      <c r="U198" s="42" t="s">
        <v>35</v>
      </c>
      <c r="V198" s="142">
        <v>0.05</v>
      </c>
      <c r="W198" s="142">
        <f>V198*K198</f>
        <v>12</v>
      </c>
      <c r="X198" s="142">
        <v>8.0999999999999996E-4</v>
      </c>
      <c r="Y198" s="142">
        <f>X198*K198</f>
        <v>0.19439999999999999</v>
      </c>
      <c r="Z198" s="142">
        <v>0</v>
      </c>
      <c r="AA198" s="143">
        <f>Z198*K198</f>
        <v>0</v>
      </c>
      <c r="AR198" s="20" t="s">
        <v>138</v>
      </c>
      <c r="AT198" s="20" t="s">
        <v>134</v>
      </c>
      <c r="AU198" s="20" t="s">
        <v>88</v>
      </c>
      <c r="AY198" s="20" t="s">
        <v>133</v>
      </c>
      <c r="BE198" s="144">
        <f>IF(U198="základní",N198,0)</f>
        <v>0</v>
      </c>
      <c r="BF198" s="144">
        <f>IF(U198="snížená",N198,0)</f>
        <v>0</v>
      </c>
      <c r="BG198" s="144">
        <f>IF(U198="zákl. přenesená",N198,0)</f>
        <v>0</v>
      </c>
      <c r="BH198" s="144">
        <f>IF(U198="sníž. přenesená",N198,0)</f>
        <v>0</v>
      </c>
      <c r="BI198" s="144">
        <f>IF(U198="nulová",N198,0)</f>
        <v>0</v>
      </c>
      <c r="BJ198" s="20" t="s">
        <v>77</v>
      </c>
      <c r="BK198" s="144">
        <f>ROUND(L198*K198,2)</f>
        <v>0</v>
      </c>
      <c r="BL198" s="20" t="s">
        <v>138</v>
      </c>
      <c r="BM198" s="20" t="s">
        <v>273</v>
      </c>
    </row>
    <row r="199" spans="2:65" s="10" customFormat="1" ht="16.5" customHeight="1">
      <c r="B199" s="146"/>
      <c r="C199" s="147"/>
      <c r="D199" s="147"/>
      <c r="E199" s="148" t="s">
        <v>5</v>
      </c>
      <c r="F199" s="214" t="s">
        <v>274</v>
      </c>
      <c r="G199" s="215"/>
      <c r="H199" s="215"/>
      <c r="I199" s="215"/>
      <c r="J199" s="147"/>
      <c r="K199" s="149">
        <v>240</v>
      </c>
      <c r="L199" s="147"/>
      <c r="M199" s="147"/>
      <c r="N199" s="147"/>
      <c r="O199" s="147"/>
      <c r="P199" s="147"/>
      <c r="Q199" s="147"/>
      <c r="R199" s="150"/>
      <c r="T199" s="151"/>
      <c r="U199" s="147"/>
      <c r="V199" s="147"/>
      <c r="W199" s="147"/>
      <c r="X199" s="147"/>
      <c r="Y199" s="147"/>
      <c r="Z199" s="147"/>
      <c r="AA199" s="152"/>
      <c r="AT199" s="153" t="s">
        <v>143</v>
      </c>
      <c r="AU199" s="153" t="s">
        <v>88</v>
      </c>
      <c r="AV199" s="10" t="s">
        <v>88</v>
      </c>
      <c r="AW199" s="10" t="s">
        <v>28</v>
      </c>
      <c r="AX199" s="10" t="s">
        <v>77</v>
      </c>
      <c r="AY199" s="153" t="s">
        <v>133</v>
      </c>
    </row>
    <row r="200" spans="2:65" s="9" customFormat="1" ht="29.85" customHeight="1">
      <c r="B200" s="124"/>
      <c r="C200" s="125"/>
      <c r="D200" s="134" t="s">
        <v>103</v>
      </c>
      <c r="E200" s="134"/>
      <c r="F200" s="134"/>
      <c r="G200" s="134"/>
      <c r="H200" s="134"/>
      <c r="I200" s="134"/>
      <c r="J200" s="134"/>
      <c r="K200" s="134"/>
      <c r="L200" s="134"/>
      <c r="M200" s="134"/>
      <c r="N200" s="212">
        <f>BK200</f>
        <v>0</v>
      </c>
      <c r="O200" s="213"/>
      <c r="P200" s="213"/>
      <c r="Q200" s="213"/>
      <c r="R200" s="127"/>
      <c r="T200" s="128"/>
      <c r="U200" s="125"/>
      <c r="V200" s="125"/>
      <c r="W200" s="129">
        <f>SUM(W201:W234)</f>
        <v>515.9155310000001</v>
      </c>
      <c r="X200" s="125"/>
      <c r="Y200" s="129">
        <f>SUM(Y201:Y234)</f>
        <v>22.221442089999996</v>
      </c>
      <c r="Z200" s="125"/>
      <c r="AA200" s="130">
        <f>SUM(AA201:AA234)</f>
        <v>0</v>
      </c>
      <c r="AR200" s="131" t="s">
        <v>77</v>
      </c>
      <c r="AT200" s="132" t="s">
        <v>69</v>
      </c>
      <c r="AU200" s="132" t="s">
        <v>77</v>
      </c>
      <c r="AY200" s="131" t="s">
        <v>133</v>
      </c>
      <c r="BK200" s="133">
        <f>SUM(BK201:BK234)</f>
        <v>0</v>
      </c>
    </row>
    <row r="201" spans="2:65" s="1" customFormat="1" ht="25.5" customHeight="1">
      <c r="B201" s="135"/>
      <c r="C201" s="136" t="s">
        <v>275</v>
      </c>
      <c r="D201" s="136" t="s">
        <v>134</v>
      </c>
      <c r="E201" s="137" t="s">
        <v>276</v>
      </c>
      <c r="F201" s="208" t="s">
        <v>277</v>
      </c>
      <c r="G201" s="208"/>
      <c r="H201" s="208"/>
      <c r="I201" s="208"/>
      <c r="J201" s="138" t="s">
        <v>162</v>
      </c>
      <c r="K201" s="139">
        <v>15.022</v>
      </c>
      <c r="L201" s="211"/>
      <c r="M201" s="211"/>
      <c r="N201" s="211">
        <f>ROUND(L201*K201,2)</f>
        <v>0</v>
      </c>
      <c r="O201" s="211"/>
      <c r="P201" s="211"/>
      <c r="Q201" s="211"/>
      <c r="R201" s="140"/>
      <c r="T201" s="141" t="s">
        <v>5</v>
      </c>
      <c r="U201" s="42" t="s">
        <v>35</v>
      </c>
      <c r="V201" s="142">
        <v>1.6419999999999999</v>
      </c>
      <c r="W201" s="142">
        <f>V201*K201</f>
        <v>24.666124</v>
      </c>
      <c r="X201" s="142">
        <v>0</v>
      </c>
      <c r="Y201" s="142">
        <f>X201*K201</f>
        <v>0</v>
      </c>
      <c r="Z201" s="142">
        <v>0</v>
      </c>
      <c r="AA201" s="143">
        <f>Z201*K201</f>
        <v>0</v>
      </c>
      <c r="AR201" s="20" t="s">
        <v>138</v>
      </c>
      <c r="AT201" s="20" t="s">
        <v>134</v>
      </c>
      <c r="AU201" s="20" t="s">
        <v>88</v>
      </c>
      <c r="AY201" s="20" t="s">
        <v>133</v>
      </c>
      <c r="BE201" s="144">
        <f>IF(U201="základní",N201,0)</f>
        <v>0</v>
      </c>
      <c r="BF201" s="144">
        <f>IF(U201="snížená",N201,0)</f>
        <v>0</v>
      </c>
      <c r="BG201" s="144">
        <f>IF(U201="zákl. přenesená",N201,0)</f>
        <v>0</v>
      </c>
      <c r="BH201" s="144">
        <f>IF(U201="sníž. přenesená",N201,0)</f>
        <v>0</v>
      </c>
      <c r="BI201" s="144">
        <f>IF(U201="nulová",N201,0)</f>
        <v>0</v>
      </c>
      <c r="BJ201" s="20" t="s">
        <v>77</v>
      </c>
      <c r="BK201" s="144">
        <f>ROUND(L201*K201,2)</f>
        <v>0</v>
      </c>
      <c r="BL201" s="20" t="s">
        <v>138</v>
      </c>
      <c r="BM201" s="20" t="s">
        <v>278</v>
      </c>
    </row>
    <row r="202" spans="2:65" s="1" customFormat="1" ht="16.5" customHeight="1">
      <c r="B202" s="33"/>
      <c r="C202" s="34"/>
      <c r="D202" s="34"/>
      <c r="E202" s="34"/>
      <c r="F202" s="209" t="s">
        <v>279</v>
      </c>
      <c r="G202" s="210"/>
      <c r="H202" s="210"/>
      <c r="I202" s="210"/>
      <c r="J202" s="34"/>
      <c r="K202" s="34"/>
      <c r="L202" s="34"/>
      <c r="M202" s="34"/>
      <c r="N202" s="34"/>
      <c r="O202" s="34"/>
      <c r="P202" s="34"/>
      <c r="Q202" s="34"/>
      <c r="R202" s="35"/>
      <c r="T202" s="145"/>
      <c r="U202" s="34"/>
      <c r="V202" s="34"/>
      <c r="W202" s="34"/>
      <c r="X202" s="34"/>
      <c r="Y202" s="34"/>
      <c r="Z202" s="34"/>
      <c r="AA202" s="72"/>
      <c r="AT202" s="20" t="s">
        <v>141</v>
      </c>
      <c r="AU202" s="20" t="s">
        <v>88</v>
      </c>
    </row>
    <row r="203" spans="2:65" s="10" customFormat="1" ht="16.5" customHeight="1">
      <c r="B203" s="146"/>
      <c r="C203" s="147"/>
      <c r="D203" s="147"/>
      <c r="E203" s="148" t="s">
        <v>5</v>
      </c>
      <c r="F203" s="206" t="s">
        <v>280</v>
      </c>
      <c r="G203" s="207"/>
      <c r="H203" s="207"/>
      <c r="I203" s="207"/>
      <c r="J203" s="147"/>
      <c r="K203" s="149">
        <v>15.022</v>
      </c>
      <c r="L203" s="147"/>
      <c r="M203" s="147"/>
      <c r="N203" s="147"/>
      <c r="O203" s="147"/>
      <c r="P203" s="147"/>
      <c r="Q203" s="147"/>
      <c r="R203" s="150"/>
      <c r="T203" s="151"/>
      <c r="U203" s="147"/>
      <c r="V203" s="147"/>
      <c r="W203" s="147"/>
      <c r="X203" s="147"/>
      <c r="Y203" s="147"/>
      <c r="Z203" s="147"/>
      <c r="AA203" s="152"/>
      <c r="AT203" s="153" t="s">
        <v>143</v>
      </c>
      <c r="AU203" s="153" t="s">
        <v>88</v>
      </c>
      <c r="AV203" s="10" t="s">
        <v>88</v>
      </c>
      <c r="AW203" s="10" t="s">
        <v>28</v>
      </c>
      <c r="AX203" s="10" t="s">
        <v>77</v>
      </c>
      <c r="AY203" s="153" t="s">
        <v>133</v>
      </c>
    </row>
    <row r="204" spans="2:65" s="1" customFormat="1" ht="25.5" customHeight="1">
      <c r="B204" s="135"/>
      <c r="C204" s="136" t="s">
        <v>281</v>
      </c>
      <c r="D204" s="136" t="s">
        <v>134</v>
      </c>
      <c r="E204" s="137" t="s">
        <v>282</v>
      </c>
      <c r="F204" s="208" t="s">
        <v>283</v>
      </c>
      <c r="G204" s="208"/>
      <c r="H204" s="208"/>
      <c r="I204" s="208"/>
      <c r="J204" s="138" t="s">
        <v>162</v>
      </c>
      <c r="K204" s="139">
        <v>17.748000000000001</v>
      </c>
      <c r="L204" s="211"/>
      <c r="M204" s="211"/>
      <c r="N204" s="211">
        <f>ROUND(L204*K204,2)</f>
        <v>0</v>
      </c>
      <c r="O204" s="211"/>
      <c r="P204" s="211"/>
      <c r="Q204" s="211"/>
      <c r="R204" s="140"/>
      <c r="T204" s="141" t="s">
        <v>5</v>
      </c>
      <c r="U204" s="42" t="s">
        <v>35</v>
      </c>
      <c r="V204" s="142">
        <v>1.6419999999999999</v>
      </c>
      <c r="W204" s="142">
        <f>V204*K204</f>
        <v>29.142216000000001</v>
      </c>
      <c r="X204" s="142">
        <v>0</v>
      </c>
      <c r="Y204" s="142">
        <f>X204*K204</f>
        <v>0</v>
      </c>
      <c r="Z204" s="142">
        <v>0</v>
      </c>
      <c r="AA204" s="143">
        <f>Z204*K204</f>
        <v>0</v>
      </c>
      <c r="AR204" s="20" t="s">
        <v>138</v>
      </c>
      <c r="AT204" s="20" t="s">
        <v>134</v>
      </c>
      <c r="AU204" s="20" t="s">
        <v>88</v>
      </c>
      <c r="AY204" s="20" t="s">
        <v>133</v>
      </c>
      <c r="BE204" s="144">
        <f>IF(U204="základní",N204,0)</f>
        <v>0</v>
      </c>
      <c r="BF204" s="144">
        <f>IF(U204="snížená",N204,0)</f>
        <v>0</v>
      </c>
      <c r="BG204" s="144">
        <f>IF(U204="zákl. přenesená",N204,0)</f>
        <v>0</v>
      </c>
      <c r="BH204" s="144">
        <f>IF(U204="sníž. přenesená",N204,0)</f>
        <v>0</v>
      </c>
      <c r="BI204" s="144">
        <f>IF(U204="nulová",N204,0)</f>
        <v>0</v>
      </c>
      <c r="BJ204" s="20" t="s">
        <v>77</v>
      </c>
      <c r="BK204" s="144">
        <f>ROUND(L204*K204,2)</f>
        <v>0</v>
      </c>
      <c r="BL204" s="20" t="s">
        <v>138</v>
      </c>
      <c r="BM204" s="20" t="s">
        <v>284</v>
      </c>
    </row>
    <row r="205" spans="2:65" s="1" customFormat="1" ht="16.5" customHeight="1">
      <c r="B205" s="33"/>
      <c r="C205" s="34"/>
      <c r="D205" s="34"/>
      <c r="E205" s="34"/>
      <c r="F205" s="209" t="s">
        <v>285</v>
      </c>
      <c r="G205" s="210"/>
      <c r="H205" s="210"/>
      <c r="I205" s="210"/>
      <c r="J205" s="34"/>
      <c r="K205" s="34"/>
      <c r="L205" s="34"/>
      <c r="M205" s="34"/>
      <c r="N205" s="34"/>
      <c r="O205" s="34"/>
      <c r="P205" s="34"/>
      <c r="Q205" s="34"/>
      <c r="R205" s="35"/>
      <c r="T205" s="145"/>
      <c r="U205" s="34"/>
      <c r="V205" s="34"/>
      <c r="W205" s="34"/>
      <c r="X205" s="34"/>
      <c r="Y205" s="34"/>
      <c r="Z205" s="34"/>
      <c r="AA205" s="72"/>
      <c r="AT205" s="20" t="s">
        <v>141</v>
      </c>
      <c r="AU205" s="20" t="s">
        <v>88</v>
      </c>
    </row>
    <row r="206" spans="2:65" s="10" customFormat="1" ht="16.5" customHeight="1">
      <c r="B206" s="146"/>
      <c r="C206" s="147"/>
      <c r="D206" s="147"/>
      <c r="E206" s="148" t="s">
        <v>5</v>
      </c>
      <c r="F206" s="206" t="s">
        <v>286</v>
      </c>
      <c r="G206" s="207"/>
      <c r="H206" s="207"/>
      <c r="I206" s="207"/>
      <c r="J206" s="147"/>
      <c r="K206" s="149">
        <v>17.748000000000001</v>
      </c>
      <c r="L206" s="147"/>
      <c r="M206" s="147"/>
      <c r="N206" s="147"/>
      <c r="O206" s="147"/>
      <c r="P206" s="147"/>
      <c r="Q206" s="147"/>
      <c r="R206" s="150"/>
      <c r="T206" s="151"/>
      <c r="U206" s="147"/>
      <c r="V206" s="147"/>
      <c r="W206" s="147"/>
      <c r="X206" s="147"/>
      <c r="Y206" s="147"/>
      <c r="Z206" s="147"/>
      <c r="AA206" s="152"/>
      <c r="AT206" s="153" t="s">
        <v>143</v>
      </c>
      <c r="AU206" s="153" t="s">
        <v>88</v>
      </c>
      <c r="AV206" s="10" t="s">
        <v>88</v>
      </c>
      <c r="AW206" s="10" t="s">
        <v>28</v>
      </c>
      <c r="AX206" s="10" t="s">
        <v>77</v>
      </c>
      <c r="AY206" s="153" t="s">
        <v>133</v>
      </c>
    </row>
    <row r="207" spans="2:65" s="1" customFormat="1" ht="25.5" customHeight="1">
      <c r="B207" s="135"/>
      <c r="C207" s="136" t="s">
        <v>287</v>
      </c>
      <c r="D207" s="136" t="s">
        <v>134</v>
      </c>
      <c r="E207" s="137" t="s">
        <v>288</v>
      </c>
      <c r="F207" s="208" t="s">
        <v>289</v>
      </c>
      <c r="G207" s="208"/>
      <c r="H207" s="208"/>
      <c r="I207" s="208"/>
      <c r="J207" s="138" t="s">
        <v>137</v>
      </c>
      <c r="K207" s="139">
        <v>30.4</v>
      </c>
      <c r="L207" s="211"/>
      <c r="M207" s="211"/>
      <c r="N207" s="211">
        <f>ROUND(L207*K207,2)</f>
        <v>0</v>
      </c>
      <c r="O207" s="211"/>
      <c r="P207" s="211"/>
      <c r="Q207" s="211"/>
      <c r="R207" s="140"/>
      <c r="T207" s="141" t="s">
        <v>5</v>
      </c>
      <c r="U207" s="42" t="s">
        <v>35</v>
      </c>
      <c r="V207" s="142">
        <v>2.41</v>
      </c>
      <c r="W207" s="142">
        <f>V207*K207</f>
        <v>73.263999999999996</v>
      </c>
      <c r="X207" s="142">
        <v>1.976E-2</v>
      </c>
      <c r="Y207" s="142">
        <f>X207*K207</f>
        <v>0.60070400000000002</v>
      </c>
      <c r="Z207" s="142">
        <v>0</v>
      </c>
      <c r="AA207" s="143">
        <f>Z207*K207</f>
        <v>0</v>
      </c>
      <c r="AR207" s="20" t="s">
        <v>138</v>
      </c>
      <c r="AT207" s="20" t="s">
        <v>134</v>
      </c>
      <c r="AU207" s="20" t="s">
        <v>88</v>
      </c>
      <c r="AY207" s="20" t="s">
        <v>133</v>
      </c>
      <c r="BE207" s="144">
        <f>IF(U207="základní",N207,0)</f>
        <v>0</v>
      </c>
      <c r="BF207" s="144">
        <f>IF(U207="snížená",N207,0)</f>
        <v>0</v>
      </c>
      <c r="BG207" s="144">
        <f>IF(U207="zákl. přenesená",N207,0)</f>
        <v>0</v>
      </c>
      <c r="BH207" s="144">
        <f>IF(U207="sníž. přenesená",N207,0)</f>
        <v>0</v>
      </c>
      <c r="BI207" s="144">
        <f>IF(U207="nulová",N207,0)</f>
        <v>0</v>
      </c>
      <c r="BJ207" s="20" t="s">
        <v>77</v>
      </c>
      <c r="BK207" s="144">
        <f>ROUND(L207*K207,2)</f>
        <v>0</v>
      </c>
      <c r="BL207" s="20" t="s">
        <v>138</v>
      </c>
      <c r="BM207" s="20" t="s">
        <v>290</v>
      </c>
    </row>
    <row r="208" spans="2:65" s="10" customFormat="1" ht="16.5" customHeight="1">
      <c r="B208" s="146"/>
      <c r="C208" s="147"/>
      <c r="D208" s="147"/>
      <c r="E208" s="148" t="s">
        <v>5</v>
      </c>
      <c r="F208" s="214" t="s">
        <v>291</v>
      </c>
      <c r="G208" s="215"/>
      <c r="H208" s="215"/>
      <c r="I208" s="215"/>
      <c r="J208" s="147"/>
      <c r="K208" s="149">
        <v>30.4</v>
      </c>
      <c r="L208" s="147"/>
      <c r="M208" s="147"/>
      <c r="N208" s="147"/>
      <c r="O208" s="147"/>
      <c r="P208" s="147"/>
      <c r="Q208" s="147"/>
      <c r="R208" s="150"/>
      <c r="T208" s="151"/>
      <c r="U208" s="147"/>
      <c r="V208" s="147"/>
      <c r="W208" s="147"/>
      <c r="X208" s="147"/>
      <c r="Y208" s="147"/>
      <c r="Z208" s="147"/>
      <c r="AA208" s="152"/>
      <c r="AT208" s="153" t="s">
        <v>143</v>
      </c>
      <c r="AU208" s="153" t="s">
        <v>88</v>
      </c>
      <c r="AV208" s="10" t="s">
        <v>88</v>
      </c>
      <c r="AW208" s="10" t="s">
        <v>28</v>
      </c>
      <c r="AX208" s="10" t="s">
        <v>77</v>
      </c>
      <c r="AY208" s="153" t="s">
        <v>133</v>
      </c>
    </row>
    <row r="209" spans="2:65" s="1" customFormat="1" ht="25.5" customHeight="1">
      <c r="B209" s="135"/>
      <c r="C209" s="136" t="s">
        <v>292</v>
      </c>
      <c r="D209" s="136" t="s">
        <v>134</v>
      </c>
      <c r="E209" s="137" t="s">
        <v>293</v>
      </c>
      <c r="F209" s="208" t="s">
        <v>294</v>
      </c>
      <c r="G209" s="208"/>
      <c r="H209" s="208"/>
      <c r="I209" s="208"/>
      <c r="J209" s="138" t="s">
        <v>137</v>
      </c>
      <c r="K209" s="139">
        <v>30.4</v>
      </c>
      <c r="L209" s="211"/>
      <c r="M209" s="211"/>
      <c r="N209" s="211">
        <f>ROUND(L209*K209,2)</f>
        <v>0</v>
      </c>
      <c r="O209" s="211"/>
      <c r="P209" s="211"/>
      <c r="Q209" s="211"/>
      <c r="R209" s="140"/>
      <c r="T209" s="141" t="s">
        <v>5</v>
      </c>
      <c r="U209" s="42" t="s">
        <v>35</v>
      </c>
      <c r="V209" s="142">
        <v>0.51</v>
      </c>
      <c r="W209" s="142">
        <f>V209*K209</f>
        <v>15.504</v>
      </c>
      <c r="X209" s="142">
        <v>0</v>
      </c>
      <c r="Y209" s="142">
        <f>X209*K209</f>
        <v>0</v>
      </c>
      <c r="Z209" s="142">
        <v>0</v>
      </c>
      <c r="AA209" s="143">
        <f>Z209*K209</f>
        <v>0</v>
      </c>
      <c r="AR209" s="20" t="s">
        <v>138</v>
      </c>
      <c r="AT209" s="20" t="s">
        <v>134</v>
      </c>
      <c r="AU209" s="20" t="s">
        <v>88</v>
      </c>
      <c r="AY209" s="20" t="s">
        <v>133</v>
      </c>
      <c r="BE209" s="144">
        <f>IF(U209="základní",N209,0)</f>
        <v>0</v>
      </c>
      <c r="BF209" s="144">
        <f>IF(U209="snížená",N209,0)</f>
        <v>0</v>
      </c>
      <c r="BG209" s="144">
        <f>IF(U209="zákl. přenesená",N209,0)</f>
        <v>0</v>
      </c>
      <c r="BH209" s="144">
        <f>IF(U209="sníž. přenesená",N209,0)</f>
        <v>0</v>
      </c>
      <c r="BI209" s="144">
        <f>IF(U209="nulová",N209,0)</f>
        <v>0</v>
      </c>
      <c r="BJ209" s="20" t="s">
        <v>77</v>
      </c>
      <c r="BK209" s="144">
        <f>ROUND(L209*K209,2)</f>
        <v>0</v>
      </c>
      <c r="BL209" s="20" t="s">
        <v>138</v>
      </c>
      <c r="BM209" s="20" t="s">
        <v>295</v>
      </c>
    </row>
    <row r="210" spans="2:65" s="10" customFormat="1" ht="16.5" customHeight="1">
      <c r="B210" s="146"/>
      <c r="C210" s="147"/>
      <c r="D210" s="147"/>
      <c r="E210" s="148" t="s">
        <v>5</v>
      </c>
      <c r="F210" s="214" t="s">
        <v>291</v>
      </c>
      <c r="G210" s="215"/>
      <c r="H210" s="215"/>
      <c r="I210" s="215"/>
      <c r="J210" s="147"/>
      <c r="K210" s="149">
        <v>30.4</v>
      </c>
      <c r="L210" s="147"/>
      <c r="M210" s="147"/>
      <c r="N210" s="147"/>
      <c r="O210" s="147"/>
      <c r="P210" s="147"/>
      <c r="Q210" s="147"/>
      <c r="R210" s="150"/>
      <c r="T210" s="151"/>
      <c r="U210" s="147"/>
      <c r="V210" s="147"/>
      <c r="W210" s="147"/>
      <c r="X210" s="147"/>
      <c r="Y210" s="147"/>
      <c r="Z210" s="147"/>
      <c r="AA210" s="152"/>
      <c r="AT210" s="153" t="s">
        <v>143</v>
      </c>
      <c r="AU210" s="153" t="s">
        <v>88</v>
      </c>
      <c r="AV210" s="10" t="s">
        <v>88</v>
      </c>
      <c r="AW210" s="10" t="s">
        <v>28</v>
      </c>
      <c r="AX210" s="10" t="s">
        <v>77</v>
      </c>
      <c r="AY210" s="153" t="s">
        <v>133</v>
      </c>
    </row>
    <row r="211" spans="2:65" s="1" customFormat="1" ht="25.5" customHeight="1">
      <c r="B211" s="135"/>
      <c r="C211" s="136" t="s">
        <v>296</v>
      </c>
      <c r="D211" s="136" t="s">
        <v>134</v>
      </c>
      <c r="E211" s="137" t="s">
        <v>297</v>
      </c>
      <c r="F211" s="208" t="s">
        <v>298</v>
      </c>
      <c r="G211" s="208"/>
      <c r="H211" s="208"/>
      <c r="I211" s="208"/>
      <c r="J211" s="138" t="s">
        <v>188</v>
      </c>
      <c r="K211" s="139">
        <v>2.2530000000000001</v>
      </c>
      <c r="L211" s="211"/>
      <c r="M211" s="211"/>
      <c r="N211" s="211">
        <f>ROUND(L211*K211,2)</f>
        <v>0</v>
      </c>
      <c r="O211" s="211"/>
      <c r="P211" s="211"/>
      <c r="Q211" s="211"/>
      <c r="R211" s="140"/>
      <c r="T211" s="141" t="s">
        <v>5</v>
      </c>
      <c r="U211" s="42" t="s">
        <v>35</v>
      </c>
      <c r="V211" s="142">
        <v>46.987000000000002</v>
      </c>
      <c r="W211" s="142">
        <f>V211*K211</f>
        <v>105.86171100000001</v>
      </c>
      <c r="X211" s="142">
        <v>1.04853</v>
      </c>
      <c r="Y211" s="142">
        <f>X211*K211</f>
        <v>2.3623380900000002</v>
      </c>
      <c r="Z211" s="142">
        <v>0</v>
      </c>
      <c r="AA211" s="143">
        <f>Z211*K211</f>
        <v>0</v>
      </c>
      <c r="AR211" s="20" t="s">
        <v>138</v>
      </c>
      <c r="AT211" s="20" t="s">
        <v>134</v>
      </c>
      <c r="AU211" s="20" t="s">
        <v>88</v>
      </c>
      <c r="AY211" s="20" t="s">
        <v>133</v>
      </c>
      <c r="BE211" s="144">
        <f>IF(U211="základní",N211,0)</f>
        <v>0</v>
      </c>
      <c r="BF211" s="144">
        <f>IF(U211="snížená",N211,0)</f>
        <v>0</v>
      </c>
      <c r="BG211" s="144">
        <f>IF(U211="zákl. přenesená",N211,0)</f>
        <v>0</v>
      </c>
      <c r="BH211" s="144">
        <f>IF(U211="sníž. přenesená",N211,0)</f>
        <v>0</v>
      </c>
      <c r="BI211" s="144">
        <f>IF(U211="nulová",N211,0)</f>
        <v>0</v>
      </c>
      <c r="BJ211" s="20" t="s">
        <v>77</v>
      </c>
      <c r="BK211" s="144">
        <f>ROUND(L211*K211,2)</f>
        <v>0</v>
      </c>
      <c r="BL211" s="20" t="s">
        <v>138</v>
      </c>
      <c r="BM211" s="20" t="s">
        <v>299</v>
      </c>
    </row>
    <row r="212" spans="2:65" s="1" customFormat="1" ht="16.5" customHeight="1">
      <c r="B212" s="33"/>
      <c r="C212" s="34"/>
      <c r="D212" s="34"/>
      <c r="E212" s="34"/>
      <c r="F212" s="209" t="s">
        <v>300</v>
      </c>
      <c r="G212" s="210"/>
      <c r="H212" s="210"/>
      <c r="I212" s="210"/>
      <c r="J212" s="34"/>
      <c r="K212" s="34"/>
      <c r="L212" s="34"/>
      <c r="M212" s="34"/>
      <c r="N212" s="34"/>
      <c r="O212" s="34"/>
      <c r="P212" s="34"/>
      <c r="Q212" s="34"/>
      <c r="R212" s="35"/>
      <c r="T212" s="145"/>
      <c r="U212" s="34"/>
      <c r="V212" s="34"/>
      <c r="W212" s="34"/>
      <c r="X212" s="34"/>
      <c r="Y212" s="34"/>
      <c r="Z212" s="34"/>
      <c r="AA212" s="72"/>
      <c r="AT212" s="20" t="s">
        <v>141</v>
      </c>
      <c r="AU212" s="20" t="s">
        <v>88</v>
      </c>
    </row>
    <row r="213" spans="2:65" s="10" customFormat="1" ht="16.5" customHeight="1">
      <c r="B213" s="146"/>
      <c r="C213" s="147"/>
      <c r="D213" s="147"/>
      <c r="E213" s="148" t="s">
        <v>5</v>
      </c>
      <c r="F213" s="206" t="s">
        <v>301</v>
      </c>
      <c r="G213" s="207"/>
      <c r="H213" s="207"/>
      <c r="I213" s="207"/>
      <c r="J213" s="147"/>
      <c r="K213" s="149">
        <v>2.2530000000000001</v>
      </c>
      <c r="L213" s="147"/>
      <c r="M213" s="147"/>
      <c r="N213" s="147"/>
      <c r="O213" s="147"/>
      <c r="P213" s="147"/>
      <c r="Q213" s="147"/>
      <c r="R213" s="150"/>
      <c r="T213" s="151"/>
      <c r="U213" s="147"/>
      <c r="V213" s="147"/>
      <c r="W213" s="147"/>
      <c r="X213" s="147"/>
      <c r="Y213" s="147"/>
      <c r="Z213" s="147"/>
      <c r="AA213" s="152"/>
      <c r="AT213" s="153" t="s">
        <v>143</v>
      </c>
      <c r="AU213" s="153" t="s">
        <v>88</v>
      </c>
      <c r="AV213" s="10" t="s">
        <v>88</v>
      </c>
      <c r="AW213" s="10" t="s">
        <v>28</v>
      </c>
      <c r="AX213" s="10" t="s">
        <v>77</v>
      </c>
      <c r="AY213" s="153" t="s">
        <v>133</v>
      </c>
    </row>
    <row r="214" spans="2:65" s="1" customFormat="1" ht="25.5" customHeight="1">
      <c r="B214" s="135"/>
      <c r="C214" s="136" t="s">
        <v>302</v>
      </c>
      <c r="D214" s="136" t="s">
        <v>134</v>
      </c>
      <c r="E214" s="137" t="s">
        <v>303</v>
      </c>
      <c r="F214" s="208" t="s">
        <v>304</v>
      </c>
      <c r="G214" s="208"/>
      <c r="H214" s="208"/>
      <c r="I214" s="208"/>
      <c r="J214" s="138" t="s">
        <v>204</v>
      </c>
      <c r="K214" s="139">
        <v>2</v>
      </c>
      <c r="L214" s="211"/>
      <c r="M214" s="211"/>
      <c r="N214" s="211">
        <f>ROUND(L214*K214,2)</f>
        <v>0</v>
      </c>
      <c r="O214" s="211"/>
      <c r="P214" s="211"/>
      <c r="Q214" s="211"/>
      <c r="R214" s="140"/>
      <c r="T214" s="141" t="s">
        <v>5</v>
      </c>
      <c r="U214" s="42" t="s">
        <v>35</v>
      </c>
      <c r="V214" s="142">
        <v>0.6</v>
      </c>
      <c r="W214" s="142">
        <f>V214*K214</f>
        <v>1.2</v>
      </c>
      <c r="X214" s="142">
        <v>0</v>
      </c>
      <c r="Y214" s="142">
        <f>X214*K214</f>
        <v>0</v>
      </c>
      <c r="Z214" s="142">
        <v>0</v>
      </c>
      <c r="AA214" s="143">
        <f>Z214*K214</f>
        <v>0</v>
      </c>
      <c r="AR214" s="20" t="s">
        <v>138</v>
      </c>
      <c r="AT214" s="20" t="s">
        <v>134</v>
      </c>
      <c r="AU214" s="20" t="s">
        <v>88</v>
      </c>
      <c r="AY214" s="20" t="s">
        <v>133</v>
      </c>
      <c r="BE214" s="144">
        <f>IF(U214="základní",N214,0)</f>
        <v>0</v>
      </c>
      <c r="BF214" s="144">
        <f>IF(U214="snížená",N214,0)</f>
        <v>0</v>
      </c>
      <c r="BG214" s="144">
        <f>IF(U214="zákl. přenesená",N214,0)</f>
        <v>0</v>
      </c>
      <c r="BH214" s="144">
        <f>IF(U214="sníž. přenesená",N214,0)</f>
        <v>0</v>
      </c>
      <c r="BI214" s="144">
        <f>IF(U214="nulová",N214,0)</f>
        <v>0</v>
      </c>
      <c r="BJ214" s="20" t="s">
        <v>77</v>
      </c>
      <c r="BK214" s="144">
        <f>ROUND(L214*K214,2)</f>
        <v>0</v>
      </c>
      <c r="BL214" s="20" t="s">
        <v>138</v>
      </c>
      <c r="BM214" s="20" t="s">
        <v>305</v>
      </c>
    </row>
    <row r="215" spans="2:65" s="1" customFormat="1" ht="60" customHeight="1">
      <c r="B215" s="33"/>
      <c r="C215" s="34"/>
      <c r="D215" s="34"/>
      <c r="E215" s="34"/>
      <c r="F215" s="209" t="s">
        <v>306</v>
      </c>
      <c r="G215" s="210"/>
      <c r="H215" s="210"/>
      <c r="I215" s="210"/>
      <c r="J215" s="34"/>
      <c r="K215" s="34"/>
      <c r="L215" s="34"/>
      <c r="M215" s="34"/>
      <c r="N215" s="34"/>
      <c r="O215" s="34"/>
      <c r="P215" s="34"/>
      <c r="Q215" s="34"/>
      <c r="R215" s="35"/>
      <c r="T215" s="145"/>
      <c r="U215" s="34"/>
      <c r="V215" s="34"/>
      <c r="W215" s="34"/>
      <c r="X215" s="34"/>
      <c r="Y215" s="34"/>
      <c r="Z215" s="34"/>
      <c r="AA215" s="72"/>
      <c r="AT215" s="20" t="s">
        <v>141</v>
      </c>
      <c r="AU215" s="20" t="s">
        <v>88</v>
      </c>
    </row>
    <row r="216" spans="2:65" s="10" customFormat="1" ht="16.5" customHeight="1">
      <c r="B216" s="146"/>
      <c r="C216" s="147"/>
      <c r="D216" s="147"/>
      <c r="E216" s="148" t="s">
        <v>5</v>
      </c>
      <c r="F216" s="206" t="s">
        <v>88</v>
      </c>
      <c r="G216" s="207"/>
      <c r="H216" s="207"/>
      <c r="I216" s="207"/>
      <c r="J216" s="147"/>
      <c r="K216" s="149">
        <v>2</v>
      </c>
      <c r="L216" s="147"/>
      <c r="M216" s="147"/>
      <c r="N216" s="147"/>
      <c r="O216" s="147"/>
      <c r="P216" s="147"/>
      <c r="Q216" s="147"/>
      <c r="R216" s="150"/>
      <c r="T216" s="151"/>
      <c r="U216" s="147"/>
      <c r="V216" s="147"/>
      <c r="W216" s="147"/>
      <c r="X216" s="147"/>
      <c r="Y216" s="147"/>
      <c r="Z216" s="147"/>
      <c r="AA216" s="152"/>
      <c r="AT216" s="153" t="s">
        <v>143</v>
      </c>
      <c r="AU216" s="153" t="s">
        <v>88</v>
      </c>
      <c r="AV216" s="10" t="s">
        <v>88</v>
      </c>
      <c r="AW216" s="10" t="s">
        <v>28</v>
      </c>
      <c r="AX216" s="10" t="s">
        <v>77</v>
      </c>
      <c r="AY216" s="153" t="s">
        <v>133</v>
      </c>
    </row>
    <row r="217" spans="2:65" s="1" customFormat="1" ht="25.5" customHeight="1">
      <c r="B217" s="135"/>
      <c r="C217" s="136" t="s">
        <v>307</v>
      </c>
      <c r="D217" s="136" t="s">
        <v>134</v>
      </c>
      <c r="E217" s="137" t="s">
        <v>308</v>
      </c>
      <c r="F217" s="208" t="s">
        <v>309</v>
      </c>
      <c r="G217" s="208"/>
      <c r="H217" s="208"/>
      <c r="I217" s="208"/>
      <c r="J217" s="138" t="s">
        <v>137</v>
      </c>
      <c r="K217" s="139">
        <v>86.96</v>
      </c>
      <c r="L217" s="211"/>
      <c r="M217" s="211"/>
      <c r="N217" s="211">
        <f>ROUND(L217*K217,2)</f>
        <v>0</v>
      </c>
      <c r="O217" s="211"/>
      <c r="P217" s="211"/>
      <c r="Q217" s="211"/>
      <c r="R217" s="140"/>
      <c r="T217" s="141" t="s">
        <v>5</v>
      </c>
      <c r="U217" s="42" t="s">
        <v>35</v>
      </c>
      <c r="V217" s="142">
        <v>1.56</v>
      </c>
      <c r="W217" s="142">
        <f>V217*K217</f>
        <v>135.6576</v>
      </c>
      <c r="X217" s="142">
        <v>0</v>
      </c>
      <c r="Y217" s="142">
        <f>X217*K217</f>
        <v>0</v>
      </c>
      <c r="Z217" s="142">
        <v>0</v>
      </c>
      <c r="AA217" s="143">
        <f>Z217*K217</f>
        <v>0</v>
      </c>
      <c r="AR217" s="20" t="s">
        <v>138</v>
      </c>
      <c r="AT217" s="20" t="s">
        <v>134</v>
      </c>
      <c r="AU217" s="20" t="s">
        <v>88</v>
      </c>
      <c r="AY217" s="20" t="s">
        <v>133</v>
      </c>
      <c r="BE217" s="144">
        <f>IF(U217="základní",N217,0)</f>
        <v>0</v>
      </c>
      <c r="BF217" s="144">
        <f>IF(U217="snížená",N217,0)</f>
        <v>0</v>
      </c>
      <c r="BG217" s="144">
        <f>IF(U217="zákl. přenesená",N217,0)</f>
        <v>0</v>
      </c>
      <c r="BH217" s="144">
        <f>IF(U217="sníž. přenesená",N217,0)</f>
        <v>0</v>
      </c>
      <c r="BI217" s="144">
        <f>IF(U217="nulová",N217,0)</f>
        <v>0</v>
      </c>
      <c r="BJ217" s="20" t="s">
        <v>77</v>
      </c>
      <c r="BK217" s="144">
        <f>ROUND(L217*K217,2)</f>
        <v>0</v>
      </c>
      <c r="BL217" s="20" t="s">
        <v>138</v>
      </c>
      <c r="BM217" s="20" t="s">
        <v>310</v>
      </c>
    </row>
    <row r="218" spans="2:65" s="10" customFormat="1" ht="16.5" customHeight="1">
      <c r="B218" s="146"/>
      <c r="C218" s="147"/>
      <c r="D218" s="147"/>
      <c r="E218" s="148" t="s">
        <v>5</v>
      </c>
      <c r="F218" s="214" t="s">
        <v>311</v>
      </c>
      <c r="G218" s="215"/>
      <c r="H218" s="215"/>
      <c r="I218" s="215"/>
      <c r="J218" s="147"/>
      <c r="K218" s="149">
        <v>86.96</v>
      </c>
      <c r="L218" s="147"/>
      <c r="M218" s="147"/>
      <c r="N218" s="147"/>
      <c r="O218" s="147"/>
      <c r="P218" s="147"/>
      <c r="Q218" s="147"/>
      <c r="R218" s="150"/>
      <c r="T218" s="151"/>
      <c r="U218" s="147"/>
      <c r="V218" s="147"/>
      <c r="W218" s="147"/>
      <c r="X218" s="147"/>
      <c r="Y218" s="147"/>
      <c r="Z218" s="147"/>
      <c r="AA218" s="152"/>
      <c r="AT218" s="153" t="s">
        <v>143</v>
      </c>
      <c r="AU218" s="153" t="s">
        <v>88</v>
      </c>
      <c r="AV218" s="10" t="s">
        <v>88</v>
      </c>
      <c r="AW218" s="10" t="s">
        <v>28</v>
      </c>
      <c r="AX218" s="10" t="s">
        <v>77</v>
      </c>
      <c r="AY218" s="153" t="s">
        <v>133</v>
      </c>
    </row>
    <row r="219" spans="2:65" s="1" customFormat="1" ht="38.25" customHeight="1">
      <c r="B219" s="135"/>
      <c r="C219" s="136" t="s">
        <v>312</v>
      </c>
      <c r="D219" s="136" t="s">
        <v>134</v>
      </c>
      <c r="E219" s="137" t="s">
        <v>313</v>
      </c>
      <c r="F219" s="208" t="s">
        <v>314</v>
      </c>
      <c r="G219" s="208"/>
      <c r="H219" s="208"/>
      <c r="I219" s="208"/>
      <c r="J219" s="138" t="s">
        <v>137</v>
      </c>
      <c r="K219" s="139">
        <v>76</v>
      </c>
      <c r="L219" s="211"/>
      <c r="M219" s="211"/>
      <c r="N219" s="211">
        <f>ROUND(L219*K219,2)</f>
        <v>0</v>
      </c>
      <c r="O219" s="211"/>
      <c r="P219" s="211"/>
      <c r="Q219" s="211"/>
      <c r="R219" s="140"/>
      <c r="T219" s="141" t="s">
        <v>5</v>
      </c>
      <c r="U219" s="42" t="s">
        <v>35</v>
      </c>
      <c r="V219" s="142">
        <v>0.80800000000000005</v>
      </c>
      <c r="W219" s="142">
        <f>V219*K219</f>
        <v>61.408000000000001</v>
      </c>
      <c r="X219" s="142">
        <v>0</v>
      </c>
      <c r="Y219" s="142">
        <f>X219*K219</f>
        <v>0</v>
      </c>
      <c r="Z219" s="142">
        <v>0</v>
      </c>
      <c r="AA219" s="143">
        <f>Z219*K219</f>
        <v>0</v>
      </c>
      <c r="AR219" s="20" t="s">
        <v>138</v>
      </c>
      <c r="AT219" s="20" t="s">
        <v>134</v>
      </c>
      <c r="AU219" s="20" t="s">
        <v>88</v>
      </c>
      <c r="AY219" s="20" t="s">
        <v>133</v>
      </c>
      <c r="BE219" s="144">
        <f>IF(U219="základní",N219,0)</f>
        <v>0</v>
      </c>
      <c r="BF219" s="144">
        <f>IF(U219="snížená",N219,0)</f>
        <v>0</v>
      </c>
      <c r="BG219" s="144">
        <f>IF(U219="zákl. přenesená",N219,0)</f>
        <v>0</v>
      </c>
      <c r="BH219" s="144">
        <f>IF(U219="sníž. přenesená",N219,0)</f>
        <v>0</v>
      </c>
      <c r="BI219" s="144">
        <f>IF(U219="nulová",N219,0)</f>
        <v>0</v>
      </c>
      <c r="BJ219" s="20" t="s">
        <v>77</v>
      </c>
      <c r="BK219" s="144">
        <f>ROUND(L219*K219,2)</f>
        <v>0</v>
      </c>
      <c r="BL219" s="20" t="s">
        <v>138</v>
      </c>
      <c r="BM219" s="20" t="s">
        <v>315</v>
      </c>
    </row>
    <row r="220" spans="2:65" s="1" customFormat="1" ht="24" customHeight="1">
      <c r="B220" s="33"/>
      <c r="C220" s="34"/>
      <c r="D220" s="34"/>
      <c r="E220" s="34"/>
      <c r="F220" s="209" t="s">
        <v>316</v>
      </c>
      <c r="G220" s="210"/>
      <c r="H220" s="210"/>
      <c r="I220" s="210"/>
      <c r="J220" s="34"/>
      <c r="K220" s="34"/>
      <c r="L220" s="34"/>
      <c r="M220" s="34"/>
      <c r="N220" s="34"/>
      <c r="O220" s="34"/>
      <c r="P220" s="34"/>
      <c r="Q220" s="34"/>
      <c r="R220" s="35"/>
      <c r="T220" s="145"/>
      <c r="U220" s="34"/>
      <c r="V220" s="34"/>
      <c r="W220" s="34"/>
      <c r="X220" s="34"/>
      <c r="Y220" s="34"/>
      <c r="Z220" s="34"/>
      <c r="AA220" s="72"/>
      <c r="AT220" s="20" t="s">
        <v>141</v>
      </c>
      <c r="AU220" s="20" t="s">
        <v>88</v>
      </c>
    </row>
    <row r="221" spans="2:65" s="10" customFormat="1" ht="16.5" customHeight="1">
      <c r="B221" s="146"/>
      <c r="C221" s="147"/>
      <c r="D221" s="147"/>
      <c r="E221" s="148" t="s">
        <v>5</v>
      </c>
      <c r="F221" s="206" t="s">
        <v>317</v>
      </c>
      <c r="G221" s="207"/>
      <c r="H221" s="207"/>
      <c r="I221" s="207"/>
      <c r="J221" s="147"/>
      <c r="K221" s="149">
        <v>76</v>
      </c>
      <c r="L221" s="147"/>
      <c r="M221" s="147"/>
      <c r="N221" s="147"/>
      <c r="O221" s="147"/>
      <c r="P221" s="147"/>
      <c r="Q221" s="147"/>
      <c r="R221" s="150"/>
      <c r="T221" s="151"/>
      <c r="U221" s="147"/>
      <c r="V221" s="147"/>
      <c r="W221" s="147"/>
      <c r="X221" s="147"/>
      <c r="Y221" s="147"/>
      <c r="Z221" s="147"/>
      <c r="AA221" s="152"/>
      <c r="AT221" s="153" t="s">
        <v>143</v>
      </c>
      <c r="AU221" s="153" t="s">
        <v>88</v>
      </c>
      <c r="AV221" s="10" t="s">
        <v>88</v>
      </c>
      <c r="AW221" s="10" t="s">
        <v>28</v>
      </c>
      <c r="AX221" s="10" t="s">
        <v>77</v>
      </c>
      <c r="AY221" s="153" t="s">
        <v>133</v>
      </c>
    </row>
    <row r="222" spans="2:65" s="1" customFormat="1" ht="25.5" customHeight="1">
      <c r="B222" s="135"/>
      <c r="C222" s="154" t="s">
        <v>318</v>
      </c>
      <c r="D222" s="154" t="s">
        <v>185</v>
      </c>
      <c r="E222" s="155" t="s">
        <v>319</v>
      </c>
      <c r="F222" s="218" t="s">
        <v>320</v>
      </c>
      <c r="G222" s="218"/>
      <c r="H222" s="218"/>
      <c r="I222" s="218"/>
      <c r="J222" s="156" t="s">
        <v>137</v>
      </c>
      <c r="K222" s="157">
        <v>80</v>
      </c>
      <c r="L222" s="219"/>
      <c r="M222" s="219"/>
      <c r="N222" s="219">
        <f>ROUND(L222*K222,2)</f>
        <v>0</v>
      </c>
      <c r="O222" s="211"/>
      <c r="P222" s="211"/>
      <c r="Q222" s="211"/>
      <c r="R222" s="140"/>
      <c r="T222" s="141" t="s">
        <v>5</v>
      </c>
      <c r="U222" s="42" t="s">
        <v>35</v>
      </c>
      <c r="V222" s="142">
        <v>0</v>
      </c>
      <c r="W222" s="142">
        <f>V222*K222</f>
        <v>0</v>
      </c>
      <c r="X222" s="142">
        <v>0.112</v>
      </c>
      <c r="Y222" s="142">
        <f>X222*K222</f>
        <v>8.9600000000000009</v>
      </c>
      <c r="Z222" s="142">
        <v>0</v>
      </c>
      <c r="AA222" s="143">
        <f>Z222*K222</f>
        <v>0</v>
      </c>
      <c r="AR222" s="20" t="s">
        <v>178</v>
      </c>
      <c r="AT222" s="20" t="s">
        <v>185</v>
      </c>
      <c r="AU222" s="20" t="s">
        <v>88</v>
      </c>
      <c r="AY222" s="20" t="s">
        <v>133</v>
      </c>
      <c r="BE222" s="144">
        <f>IF(U222="základní",N222,0)</f>
        <v>0</v>
      </c>
      <c r="BF222" s="144">
        <f>IF(U222="snížená",N222,0)</f>
        <v>0</v>
      </c>
      <c r="BG222" s="144">
        <f>IF(U222="zákl. přenesená",N222,0)</f>
        <v>0</v>
      </c>
      <c r="BH222" s="144">
        <f>IF(U222="sníž. přenesená",N222,0)</f>
        <v>0</v>
      </c>
      <c r="BI222" s="144">
        <f>IF(U222="nulová",N222,0)</f>
        <v>0</v>
      </c>
      <c r="BJ222" s="20" t="s">
        <v>77</v>
      </c>
      <c r="BK222" s="144">
        <f>ROUND(L222*K222,2)</f>
        <v>0</v>
      </c>
      <c r="BL222" s="20" t="s">
        <v>138</v>
      </c>
      <c r="BM222" s="20" t="s">
        <v>321</v>
      </c>
    </row>
    <row r="223" spans="2:65" s="10" customFormat="1" ht="16.5" customHeight="1">
      <c r="B223" s="146"/>
      <c r="C223" s="147"/>
      <c r="D223" s="147"/>
      <c r="E223" s="148" t="s">
        <v>5</v>
      </c>
      <c r="F223" s="214" t="s">
        <v>322</v>
      </c>
      <c r="G223" s="215"/>
      <c r="H223" s="215"/>
      <c r="I223" s="215"/>
      <c r="J223" s="147"/>
      <c r="K223" s="149">
        <v>80</v>
      </c>
      <c r="L223" s="147"/>
      <c r="M223" s="147"/>
      <c r="N223" s="147"/>
      <c r="O223" s="147"/>
      <c r="P223" s="147"/>
      <c r="Q223" s="147"/>
      <c r="R223" s="150"/>
      <c r="T223" s="151"/>
      <c r="U223" s="147"/>
      <c r="V223" s="147"/>
      <c r="W223" s="147"/>
      <c r="X223" s="147"/>
      <c r="Y223" s="147"/>
      <c r="Z223" s="147"/>
      <c r="AA223" s="152"/>
      <c r="AT223" s="153" t="s">
        <v>143</v>
      </c>
      <c r="AU223" s="153" t="s">
        <v>88</v>
      </c>
      <c r="AV223" s="10" t="s">
        <v>88</v>
      </c>
      <c r="AW223" s="10" t="s">
        <v>28</v>
      </c>
      <c r="AX223" s="10" t="s">
        <v>77</v>
      </c>
      <c r="AY223" s="153" t="s">
        <v>133</v>
      </c>
    </row>
    <row r="224" spans="2:65" s="1" customFormat="1" ht="38.25" customHeight="1">
      <c r="B224" s="135"/>
      <c r="C224" s="136" t="s">
        <v>323</v>
      </c>
      <c r="D224" s="136" t="s">
        <v>134</v>
      </c>
      <c r="E224" s="137" t="s">
        <v>324</v>
      </c>
      <c r="F224" s="208" t="s">
        <v>325</v>
      </c>
      <c r="G224" s="208"/>
      <c r="H224" s="208"/>
      <c r="I224" s="208"/>
      <c r="J224" s="138" t="s">
        <v>137</v>
      </c>
      <c r="K224" s="139">
        <v>7</v>
      </c>
      <c r="L224" s="211"/>
      <c r="M224" s="211"/>
      <c r="N224" s="211">
        <f>ROUND(L224*K224,2)</f>
        <v>0</v>
      </c>
      <c r="O224" s="211"/>
      <c r="P224" s="211"/>
      <c r="Q224" s="211"/>
      <c r="R224" s="140"/>
      <c r="T224" s="141" t="s">
        <v>5</v>
      </c>
      <c r="U224" s="42" t="s">
        <v>35</v>
      </c>
      <c r="V224" s="142">
        <v>3.71</v>
      </c>
      <c r="W224" s="142">
        <f>V224*K224</f>
        <v>25.97</v>
      </c>
      <c r="X224" s="142">
        <v>1.0311999999999999</v>
      </c>
      <c r="Y224" s="142">
        <f>X224*K224</f>
        <v>7.218399999999999</v>
      </c>
      <c r="Z224" s="142">
        <v>0</v>
      </c>
      <c r="AA224" s="143">
        <f>Z224*K224</f>
        <v>0</v>
      </c>
      <c r="AR224" s="20" t="s">
        <v>138</v>
      </c>
      <c r="AT224" s="20" t="s">
        <v>134</v>
      </c>
      <c r="AU224" s="20" t="s">
        <v>88</v>
      </c>
      <c r="AY224" s="20" t="s">
        <v>133</v>
      </c>
      <c r="BE224" s="144">
        <f>IF(U224="základní",N224,0)</f>
        <v>0</v>
      </c>
      <c r="BF224" s="144">
        <f>IF(U224="snížená",N224,0)</f>
        <v>0</v>
      </c>
      <c r="BG224" s="144">
        <f>IF(U224="zákl. přenesená",N224,0)</f>
        <v>0</v>
      </c>
      <c r="BH224" s="144">
        <f>IF(U224="sníž. přenesená",N224,0)</f>
        <v>0</v>
      </c>
      <c r="BI224" s="144">
        <f>IF(U224="nulová",N224,0)</f>
        <v>0</v>
      </c>
      <c r="BJ224" s="20" t="s">
        <v>77</v>
      </c>
      <c r="BK224" s="144">
        <f>ROUND(L224*K224,2)</f>
        <v>0</v>
      </c>
      <c r="BL224" s="20" t="s">
        <v>138</v>
      </c>
      <c r="BM224" s="20" t="s">
        <v>326</v>
      </c>
    </row>
    <row r="225" spans="2:65" s="1" customFormat="1" ht="24" customHeight="1">
      <c r="B225" s="33"/>
      <c r="C225" s="34"/>
      <c r="D225" s="34"/>
      <c r="E225" s="34"/>
      <c r="F225" s="209" t="s">
        <v>327</v>
      </c>
      <c r="G225" s="210"/>
      <c r="H225" s="210"/>
      <c r="I225" s="210"/>
      <c r="J225" s="34"/>
      <c r="K225" s="34"/>
      <c r="L225" s="34"/>
      <c r="M225" s="34"/>
      <c r="N225" s="34"/>
      <c r="O225" s="34"/>
      <c r="P225" s="34"/>
      <c r="Q225" s="34"/>
      <c r="R225" s="35"/>
      <c r="T225" s="145"/>
      <c r="U225" s="34"/>
      <c r="V225" s="34"/>
      <c r="W225" s="34"/>
      <c r="X225" s="34"/>
      <c r="Y225" s="34"/>
      <c r="Z225" s="34"/>
      <c r="AA225" s="72"/>
      <c r="AT225" s="20" t="s">
        <v>141</v>
      </c>
      <c r="AU225" s="20" t="s">
        <v>88</v>
      </c>
    </row>
    <row r="226" spans="2:65" s="10" customFormat="1" ht="16.5" customHeight="1">
      <c r="B226" s="146"/>
      <c r="C226" s="147"/>
      <c r="D226" s="147"/>
      <c r="E226" s="148" t="s">
        <v>5</v>
      </c>
      <c r="F226" s="206" t="s">
        <v>172</v>
      </c>
      <c r="G226" s="207"/>
      <c r="H226" s="207"/>
      <c r="I226" s="207"/>
      <c r="J226" s="147"/>
      <c r="K226" s="149">
        <v>7</v>
      </c>
      <c r="L226" s="147"/>
      <c r="M226" s="147"/>
      <c r="N226" s="147"/>
      <c r="O226" s="147"/>
      <c r="P226" s="147"/>
      <c r="Q226" s="147"/>
      <c r="R226" s="150"/>
      <c r="T226" s="151"/>
      <c r="U226" s="147"/>
      <c r="V226" s="147"/>
      <c r="W226" s="147"/>
      <c r="X226" s="147"/>
      <c r="Y226" s="147"/>
      <c r="Z226" s="147"/>
      <c r="AA226" s="152"/>
      <c r="AT226" s="153" t="s">
        <v>143</v>
      </c>
      <c r="AU226" s="153" t="s">
        <v>88</v>
      </c>
      <c r="AV226" s="10" t="s">
        <v>88</v>
      </c>
      <c r="AW226" s="10" t="s">
        <v>28</v>
      </c>
      <c r="AX226" s="10" t="s">
        <v>77</v>
      </c>
      <c r="AY226" s="153" t="s">
        <v>133</v>
      </c>
    </row>
    <row r="227" spans="2:65" s="1" customFormat="1" ht="16.5" customHeight="1">
      <c r="B227" s="135"/>
      <c r="C227" s="154" t="s">
        <v>328</v>
      </c>
      <c r="D227" s="154" t="s">
        <v>185</v>
      </c>
      <c r="E227" s="155" t="s">
        <v>329</v>
      </c>
      <c r="F227" s="218" t="s">
        <v>330</v>
      </c>
      <c r="G227" s="218"/>
      <c r="H227" s="218"/>
      <c r="I227" s="218"/>
      <c r="J227" s="156" t="s">
        <v>188</v>
      </c>
      <c r="K227" s="157">
        <v>3.08</v>
      </c>
      <c r="L227" s="219"/>
      <c r="M227" s="219"/>
      <c r="N227" s="219">
        <f>ROUND(L227*K227,2)</f>
        <v>0</v>
      </c>
      <c r="O227" s="211"/>
      <c r="P227" s="211"/>
      <c r="Q227" s="211"/>
      <c r="R227" s="140"/>
      <c r="T227" s="141" t="s">
        <v>5</v>
      </c>
      <c r="U227" s="42" t="s">
        <v>35</v>
      </c>
      <c r="V227" s="142">
        <v>0</v>
      </c>
      <c r="W227" s="142">
        <f>V227*K227</f>
        <v>0</v>
      </c>
      <c r="X227" s="142">
        <v>1</v>
      </c>
      <c r="Y227" s="142">
        <f>X227*K227</f>
        <v>3.08</v>
      </c>
      <c r="Z227" s="142">
        <v>0</v>
      </c>
      <c r="AA227" s="143">
        <f>Z227*K227</f>
        <v>0</v>
      </c>
      <c r="AR227" s="20" t="s">
        <v>178</v>
      </c>
      <c r="AT227" s="20" t="s">
        <v>185</v>
      </c>
      <c r="AU227" s="20" t="s">
        <v>88</v>
      </c>
      <c r="AY227" s="20" t="s">
        <v>133</v>
      </c>
      <c r="BE227" s="144">
        <f>IF(U227="základní",N227,0)</f>
        <v>0</v>
      </c>
      <c r="BF227" s="144">
        <f>IF(U227="snížená",N227,0)</f>
        <v>0</v>
      </c>
      <c r="BG227" s="144">
        <f>IF(U227="zákl. přenesená",N227,0)</f>
        <v>0</v>
      </c>
      <c r="BH227" s="144">
        <f>IF(U227="sníž. přenesená",N227,0)</f>
        <v>0</v>
      </c>
      <c r="BI227" s="144">
        <f>IF(U227="nulová",N227,0)</f>
        <v>0</v>
      </c>
      <c r="BJ227" s="20" t="s">
        <v>77</v>
      </c>
      <c r="BK227" s="144">
        <f>ROUND(L227*K227,2)</f>
        <v>0</v>
      </c>
      <c r="BL227" s="20" t="s">
        <v>138</v>
      </c>
      <c r="BM227" s="20" t="s">
        <v>331</v>
      </c>
    </row>
    <row r="228" spans="2:65" s="10" customFormat="1" ht="16.5" customHeight="1">
      <c r="B228" s="146"/>
      <c r="C228" s="147"/>
      <c r="D228" s="147"/>
      <c r="E228" s="148" t="s">
        <v>5</v>
      </c>
      <c r="F228" s="214" t="s">
        <v>332</v>
      </c>
      <c r="G228" s="215"/>
      <c r="H228" s="215"/>
      <c r="I228" s="215"/>
      <c r="J228" s="147"/>
      <c r="K228" s="149">
        <v>3.08</v>
      </c>
      <c r="L228" s="147"/>
      <c r="M228" s="147"/>
      <c r="N228" s="147"/>
      <c r="O228" s="147"/>
      <c r="P228" s="147"/>
      <c r="Q228" s="147"/>
      <c r="R228" s="150"/>
      <c r="T228" s="151"/>
      <c r="U228" s="147"/>
      <c r="V228" s="147"/>
      <c r="W228" s="147"/>
      <c r="X228" s="147"/>
      <c r="Y228" s="147"/>
      <c r="Z228" s="147"/>
      <c r="AA228" s="152"/>
      <c r="AT228" s="153" t="s">
        <v>143</v>
      </c>
      <c r="AU228" s="153" t="s">
        <v>88</v>
      </c>
      <c r="AV228" s="10" t="s">
        <v>88</v>
      </c>
      <c r="AW228" s="10" t="s">
        <v>28</v>
      </c>
      <c r="AX228" s="10" t="s">
        <v>77</v>
      </c>
      <c r="AY228" s="153" t="s">
        <v>133</v>
      </c>
    </row>
    <row r="229" spans="2:65" s="1" customFormat="1" ht="25.5" customHeight="1">
      <c r="B229" s="135"/>
      <c r="C229" s="136" t="s">
        <v>333</v>
      </c>
      <c r="D229" s="136" t="s">
        <v>134</v>
      </c>
      <c r="E229" s="137" t="s">
        <v>334</v>
      </c>
      <c r="F229" s="208" t="s">
        <v>335</v>
      </c>
      <c r="G229" s="208"/>
      <c r="H229" s="208"/>
      <c r="I229" s="208"/>
      <c r="J229" s="138" t="s">
        <v>204</v>
      </c>
      <c r="K229" s="139">
        <v>4</v>
      </c>
      <c r="L229" s="211"/>
      <c r="M229" s="211"/>
      <c r="N229" s="211">
        <f>ROUND(L229*K229,2)</f>
        <v>0</v>
      </c>
      <c r="O229" s="211"/>
      <c r="P229" s="211"/>
      <c r="Q229" s="211"/>
      <c r="R229" s="140"/>
      <c r="T229" s="141" t="s">
        <v>5</v>
      </c>
      <c r="U229" s="42" t="s">
        <v>35</v>
      </c>
      <c r="V229" s="142">
        <v>5.6779999999999999</v>
      </c>
      <c r="W229" s="142">
        <f>V229*K229</f>
        <v>22.712</v>
      </c>
      <c r="X229" s="142">
        <v>0</v>
      </c>
      <c r="Y229" s="142">
        <f>X229*K229</f>
        <v>0</v>
      </c>
      <c r="Z229" s="142">
        <v>0</v>
      </c>
      <c r="AA229" s="143">
        <f>Z229*K229</f>
        <v>0</v>
      </c>
      <c r="AR229" s="20" t="s">
        <v>138</v>
      </c>
      <c r="AT229" s="20" t="s">
        <v>134</v>
      </c>
      <c r="AU229" s="20" t="s">
        <v>88</v>
      </c>
      <c r="AY229" s="20" t="s">
        <v>133</v>
      </c>
      <c r="BE229" s="144">
        <f>IF(U229="základní",N229,0)</f>
        <v>0</v>
      </c>
      <c r="BF229" s="144">
        <f>IF(U229="snížená",N229,0)</f>
        <v>0</v>
      </c>
      <c r="BG229" s="144">
        <f>IF(U229="zákl. přenesená",N229,0)</f>
        <v>0</v>
      </c>
      <c r="BH229" s="144">
        <f>IF(U229="sníž. přenesená",N229,0)</f>
        <v>0</v>
      </c>
      <c r="BI229" s="144">
        <f>IF(U229="nulová",N229,0)</f>
        <v>0</v>
      </c>
      <c r="BJ229" s="20" t="s">
        <v>77</v>
      </c>
      <c r="BK229" s="144">
        <f>ROUND(L229*K229,2)</f>
        <v>0</v>
      </c>
      <c r="BL229" s="20" t="s">
        <v>138</v>
      </c>
      <c r="BM229" s="20" t="s">
        <v>336</v>
      </c>
    </row>
    <row r="230" spans="2:65" s="1" customFormat="1" ht="24" customHeight="1">
      <c r="B230" s="33"/>
      <c r="C230" s="34"/>
      <c r="D230" s="34"/>
      <c r="E230" s="34"/>
      <c r="F230" s="209" t="s">
        <v>337</v>
      </c>
      <c r="G230" s="210"/>
      <c r="H230" s="210"/>
      <c r="I230" s="210"/>
      <c r="J230" s="34"/>
      <c r="K230" s="34"/>
      <c r="L230" s="34"/>
      <c r="M230" s="34"/>
      <c r="N230" s="34"/>
      <c r="O230" s="34"/>
      <c r="P230" s="34"/>
      <c r="Q230" s="34"/>
      <c r="R230" s="35"/>
      <c r="T230" s="145"/>
      <c r="U230" s="34"/>
      <c r="V230" s="34"/>
      <c r="W230" s="34"/>
      <c r="X230" s="34"/>
      <c r="Y230" s="34"/>
      <c r="Z230" s="34"/>
      <c r="AA230" s="72"/>
      <c r="AT230" s="20" t="s">
        <v>141</v>
      </c>
      <c r="AU230" s="20" t="s">
        <v>88</v>
      </c>
    </row>
    <row r="231" spans="2:65" s="10" customFormat="1" ht="16.5" customHeight="1">
      <c r="B231" s="146"/>
      <c r="C231" s="147"/>
      <c r="D231" s="147"/>
      <c r="E231" s="148" t="s">
        <v>5</v>
      </c>
      <c r="F231" s="206" t="s">
        <v>138</v>
      </c>
      <c r="G231" s="207"/>
      <c r="H231" s="207"/>
      <c r="I231" s="207"/>
      <c r="J231" s="147"/>
      <c r="K231" s="149">
        <v>4</v>
      </c>
      <c r="L231" s="147"/>
      <c r="M231" s="147"/>
      <c r="N231" s="147"/>
      <c r="O231" s="147"/>
      <c r="P231" s="147"/>
      <c r="Q231" s="147"/>
      <c r="R231" s="150"/>
      <c r="T231" s="151"/>
      <c r="U231" s="147"/>
      <c r="V231" s="147"/>
      <c r="W231" s="147"/>
      <c r="X231" s="147"/>
      <c r="Y231" s="147"/>
      <c r="Z231" s="147"/>
      <c r="AA231" s="152"/>
      <c r="AT231" s="153" t="s">
        <v>143</v>
      </c>
      <c r="AU231" s="153" t="s">
        <v>88</v>
      </c>
      <c r="AV231" s="10" t="s">
        <v>88</v>
      </c>
      <c r="AW231" s="10" t="s">
        <v>28</v>
      </c>
      <c r="AX231" s="10" t="s">
        <v>77</v>
      </c>
      <c r="AY231" s="153" t="s">
        <v>133</v>
      </c>
    </row>
    <row r="232" spans="2:65" s="1" customFormat="1" ht="25.5" customHeight="1">
      <c r="B232" s="135"/>
      <c r="C232" s="136" t="s">
        <v>338</v>
      </c>
      <c r="D232" s="136" t="s">
        <v>134</v>
      </c>
      <c r="E232" s="137" t="s">
        <v>339</v>
      </c>
      <c r="F232" s="208" t="s">
        <v>340</v>
      </c>
      <c r="G232" s="208"/>
      <c r="H232" s="208"/>
      <c r="I232" s="208"/>
      <c r="J232" s="138" t="s">
        <v>137</v>
      </c>
      <c r="K232" s="139">
        <v>86.26</v>
      </c>
      <c r="L232" s="211"/>
      <c r="M232" s="211"/>
      <c r="N232" s="211">
        <f>ROUND(L232*K232,2)</f>
        <v>0</v>
      </c>
      <c r="O232" s="211"/>
      <c r="P232" s="211"/>
      <c r="Q232" s="211"/>
      <c r="R232" s="140"/>
      <c r="T232" s="141" t="s">
        <v>5</v>
      </c>
      <c r="U232" s="42" t="s">
        <v>35</v>
      </c>
      <c r="V232" s="142">
        <v>0.23799999999999999</v>
      </c>
      <c r="W232" s="142">
        <f>V232*K232</f>
        <v>20.529879999999999</v>
      </c>
      <c r="X232" s="142">
        <v>0</v>
      </c>
      <c r="Y232" s="142">
        <f>X232*K232</f>
        <v>0</v>
      </c>
      <c r="Z232" s="142">
        <v>0</v>
      </c>
      <c r="AA232" s="143">
        <f>Z232*K232</f>
        <v>0</v>
      </c>
      <c r="AR232" s="20" t="s">
        <v>138</v>
      </c>
      <c r="AT232" s="20" t="s">
        <v>134</v>
      </c>
      <c r="AU232" s="20" t="s">
        <v>88</v>
      </c>
      <c r="AY232" s="20" t="s">
        <v>133</v>
      </c>
      <c r="BE232" s="144">
        <f>IF(U232="základní",N232,0)</f>
        <v>0</v>
      </c>
      <c r="BF232" s="144">
        <f>IF(U232="snížená",N232,0)</f>
        <v>0</v>
      </c>
      <c r="BG232" s="144">
        <f>IF(U232="zákl. přenesená",N232,0)</f>
        <v>0</v>
      </c>
      <c r="BH232" s="144">
        <f>IF(U232="sníž. přenesená",N232,0)</f>
        <v>0</v>
      </c>
      <c r="BI232" s="144">
        <f>IF(U232="nulová",N232,0)</f>
        <v>0</v>
      </c>
      <c r="BJ232" s="20" t="s">
        <v>77</v>
      </c>
      <c r="BK232" s="144">
        <f>ROUND(L232*K232,2)</f>
        <v>0</v>
      </c>
      <c r="BL232" s="20" t="s">
        <v>138</v>
      </c>
      <c r="BM232" s="20" t="s">
        <v>341</v>
      </c>
    </row>
    <row r="233" spans="2:65" s="1" customFormat="1" ht="36" customHeight="1">
      <c r="B233" s="33"/>
      <c r="C233" s="34"/>
      <c r="D233" s="34"/>
      <c r="E233" s="34"/>
      <c r="F233" s="209" t="s">
        <v>342</v>
      </c>
      <c r="G233" s="210"/>
      <c r="H233" s="210"/>
      <c r="I233" s="210"/>
      <c r="J233" s="34"/>
      <c r="K233" s="34"/>
      <c r="L233" s="34"/>
      <c r="M233" s="34"/>
      <c r="N233" s="34"/>
      <c r="O233" s="34"/>
      <c r="P233" s="34"/>
      <c r="Q233" s="34"/>
      <c r="R233" s="35"/>
      <c r="T233" s="145"/>
      <c r="U233" s="34"/>
      <c r="V233" s="34"/>
      <c r="W233" s="34"/>
      <c r="X233" s="34"/>
      <c r="Y233" s="34"/>
      <c r="Z233" s="34"/>
      <c r="AA233" s="72"/>
      <c r="AT233" s="20" t="s">
        <v>141</v>
      </c>
      <c r="AU233" s="20" t="s">
        <v>88</v>
      </c>
    </row>
    <row r="234" spans="2:65" s="10" customFormat="1" ht="16.5" customHeight="1">
      <c r="B234" s="146"/>
      <c r="C234" s="147"/>
      <c r="D234" s="147"/>
      <c r="E234" s="148" t="s">
        <v>5</v>
      </c>
      <c r="F234" s="206" t="s">
        <v>343</v>
      </c>
      <c r="G234" s="207"/>
      <c r="H234" s="207"/>
      <c r="I234" s="207"/>
      <c r="J234" s="147"/>
      <c r="K234" s="149">
        <v>86.26</v>
      </c>
      <c r="L234" s="147"/>
      <c r="M234" s="147"/>
      <c r="N234" s="147"/>
      <c r="O234" s="147"/>
      <c r="P234" s="147"/>
      <c r="Q234" s="147"/>
      <c r="R234" s="150"/>
      <c r="T234" s="151"/>
      <c r="U234" s="147"/>
      <c r="V234" s="147"/>
      <c r="W234" s="147"/>
      <c r="X234" s="147"/>
      <c r="Y234" s="147"/>
      <c r="Z234" s="147"/>
      <c r="AA234" s="152"/>
      <c r="AT234" s="153" t="s">
        <v>143</v>
      </c>
      <c r="AU234" s="153" t="s">
        <v>88</v>
      </c>
      <c r="AV234" s="10" t="s">
        <v>88</v>
      </c>
      <c r="AW234" s="10" t="s">
        <v>28</v>
      </c>
      <c r="AX234" s="10" t="s">
        <v>77</v>
      </c>
      <c r="AY234" s="153" t="s">
        <v>133</v>
      </c>
    </row>
    <row r="235" spans="2:65" s="9" customFormat="1" ht="29.85" customHeight="1">
      <c r="B235" s="124"/>
      <c r="C235" s="125"/>
      <c r="D235" s="134" t="s">
        <v>104</v>
      </c>
      <c r="E235" s="134"/>
      <c r="F235" s="134"/>
      <c r="G235" s="134"/>
      <c r="H235" s="134"/>
      <c r="I235" s="134"/>
      <c r="J235" s="134"/>
      <c r="K235" s="134"/>
      <c r="L235" s="134"/>
      <c r="M235" s="134"/>
      <c r="N235" s="212">
        <f>BK235</f>
        <v>0</v>
      </c>
      <c r="O235" s="213"/>
      <c r="P235" s="213"/>
      <c r="Q235" s="213"/>
      <c r="R235" s="127"/>
      <c r="T235" s="128"/>
      <c r="U235" s="125"/>
      <c r="V235" s="125"/>
      <c r="W235" s="129">
        <f>SUM(W236:W257)</f>
        <v>27.989894</v>
      </c>
      <c r="X235" s="125"/>
      <c r="Y235" s="129">
        <f>SUM(Y236:Y257)</f>
        <v>0.16176000000000001</v>
      </c>
      <c r="Z235" s="125"/>
      <c r="AA235" s="130">
        <f>SUM(AA236:AA257)</f>
        <v>0</v>
      </c>
      <c r="AR235" s="131" t="s">
        <v>77</v>
      </c>
      <c r="AT235" s="132" t="s">
        <v>69</v>
      </c>
      <c r="AU235" s="132" t="s">
        <v>77</v>
      </c>
      <c r="AY235" s="131" t="s">
        <v>133</v>
      </c>
      <c r="BK235" s="133">
        <f>SUM(BK236:BK257)</f>
        <v>0</v>
      </c>
    </row>
    <row r="236" spans="2:65" s="1" customFormat="1" ht="16.5" customHeight="1">
      <c r="B236" s="135"/>
      <c r="C236" s="136" t="s">
        <v>344</v>
      </c>
      <c r="D236" s="136" t="s">
        <v>134</v>
      </c>
      <c r="E236" s="137" t="s">
        <v>345</v>
      </c>
      <c r="F236" s="208" t="s">
        <v>346</v>
      </c>
      <c r="G236" s="208"/>
      <c r="H236" s="208"/>
      <c r="I236" s="208"/>
      <c r="J236" s="138" t="s">
        <v>137</v>
      </c>
      <c r="K236" s="139">
        <v>140.80000000000001</v>
      </c>
      <c r="L236" s="211"/>
      <c r="M236" s="211"/>
      <c r="N236" s="211">
        <f>ROUND(L236*K236,2)</f>
        <v>0</v>
      </c>
      <c r="O236" s="211"/>
      <c r="P236" s="211"/>
      <c r="Q236" s="211"/>
      <c r="R236" s="140"/>
      <c r="T236" s="141" t="s">
        <v>5</v>
      </c>
      <c r="U236" s="42" t="s">
        <v>35</v>
      </c>
      <c r="V236" s="142">
        <v>4.1000000000000002E-2</v>
      </c>
      <c r="W236" s="142">
        <f>V236*K236</f>
        <v>5.772800000000001</v>
      </c>
      <c r="X236" s="142">
        <v>0</v>
      </c>
      <c r="Y236" s="142">
        <f>X236*K236</f>
        <v>0</v>
      </c>
      <c r="Z236" s="142">
        <v>0</v>
      </c>
      <c r="AA236" s="143">
        <f>Z236*K236</f>
        <v>0</v>
      </c>
      <c r="AR236" s="20" t="s">
        <v>138</v>
      </c>
      <c r="AT236" s="20" t="s">
        <v>134</v>
      </c>
      <c r="AU236" s="20" t="s">
        <v>88</v>
      </c>
      <c r="AY236" s="20" t="s">
        <v>133</v>
      </c>
      <c r="BE236" s="144">
        <f>IF(U236="základní",N236,0)</f>
        <v>0</v>
      </c>
      <c r="BF236" s="144">
        <f>IF(U236="snížená",N236,0)</f>
        <v>0</v>
      </c>
      <c r="BG236" s="144">
        <f>IF(U236="zákl. přenesená",N236,0)</f>
        <v>0</v>
      </c>
      <c r="BH236" s="144">
        <f>IF(U236="sníž. přenesená",N236,0)</f>
        <v>0</v>
      </c>
      <c r="BI236" s="144">
        <f>IF(U236="nulová",N236,0)</f>
        <v>0</v>
      </c>
      <c r="BJ236" s="20" t="s">
        <v>77</v>
      </c>
      <c r="BK236" s="144">
        <f>ROUND(L236*K236,2)</f>
        <v>0</v>
      </c>
      <c r="BL236" s="20" t="s">
        <v>138</v>
      </c>
      <c r="BM236" s="20" t="s">
        <v>347</v>
      </c>
    </row>
    <row r="237" spans="2:65" s="10" customFormat="1" ht="16.5" customHeight="1">
      <c r="B237" s="146"/>
      <c r="C237" s="147"/>
      <c r="D237" s="147"/>
      <c r="E237" s="148" t="s">
        <v>5</v>
      </c>
      <c r="F237" s="214" t="s">
        <v>348</v>
      </c>
      <c r="G237" s="215"/>
      <c r="H237" s="215"/>
      <c r="I237" s="215"/>
      <c r="J237" s="147"/>
      <c r="K237" s="149">
        <v>140.80000000000001</v>
      </c>
      <c r="L237" s="147"/>
      <c r="M237" s="147"/>
      <c r="N237" s="147"/>
      <c r="O237" s="147"/>
      <c r="P237" s="147"/>
      <c r="Q237" s="147"/>
      <c r="R237" s="150"/>
      <c r="T237" s="151"/>
      <c r="U237" s="147"/>
      <c r="V237" s="147"/>
      <c r="W237" s="147"/>
      <c r="X237" s="147"/>
      <c r="Y237" s="147"/>
      <c r="Z237" s="147"/>
      <c r="AA237" s="152"/>
      <c r="AT237" s="153" t="s">
        <v>143</v>
      </c>
      <c r="AU237" s="153" t="s">
        <v>88</v>
      </c>
      <c r="AV237" s="10" t="s">
        <v>88</v>
      </c>
      <c r="AW237" s="10" t="s">
        <v>28</v>
      </c>
      <c r="AX237" s="10" t="s">
        <v>77</v>
      </c>
      <c r="AY237" s="153" t="s">
        <v>133</v>
      </c>
    </row>
    <row r="238" spans="2:65" s="1" customFormat="1" ht="38.25" customHeight="1">
      <c r="B238" s="135"/>
      <c r="C238" s="136" t="s">
        <v>349</v>
      </c>
      <c r="D238" s="136" t="s">
        <v>134</v>
      </c>
      <c r="E238" s="137" t="s">
        <v>350</v>
      </c>
      <c r="F238" s="208" t="s">
        <v>351</v>
      </c>
      <c r="G238" s="208"/>
      <c r="H238" s="208"/>
      <c r="I238" s="208"/>
      <c r="J238" s="138" t="s">
        <v>137</v>
      </c>
      <c r="K238" s="139">
        <v>69.102000000000004</v>
      </c>
      <c r="L238" s="211"/>
      <c r="M238" s="211"/>
      <c r="N238" s="211">
        <f>ROUND(L238*K238,2)</f>
        <v>0</v>
      </c>
      <c r="O238" s="211"/>
      <c r="P238" s="211"/>
      <c r="Q238" s="211"/>
      <c r="R238" s="140"/>
      <c r="T238" s="141" t="s">
        <v>5</v>
      </c>
      <c r="U238" s="42" t="s">
        <v>35</v>
      </c>
      <c r="V238" s="142">
        <v>1.7000000000000001E-2</v>
      </c>
      <c r="W238" s="142">
        <f>V238*K238</f>
        <v>1.1747340000000002</v>
      </c>
      <c r="X238" s="142">
        <v>0</v>
      </c>
      <c r="Y238" s="142">
        <f>X238*K238</f>
        <v>0</v>
      </c>
      <c r="Z238" s="142">
        <v>0</v>
      </c>
      <c r="AA238" s="143">
        <f>Z238*K238</f>
        <v>0</v>
      </c>
      <c r="AR238" s="20" t="s">
        <v>138</v>
      </c>
      <c r="AT238" s="20" t="s">
        <v>134</v>
      </c>
      <c r="AU238" s="20" t="s">
        <v>88</v>
      </c>
      <c r="AY238" s="20" t="s">
        <v>133</v>
      </c>
      <c r="BE238" s="144">
        <f>IF(U238="základní",N238,0)</f>
        <v>0</v>
      </c>
      <c r="BF238" s="144">
        <f>IF(U238="snížená",N238,0)</f>
        <v>0</v>
      </c>
      <c r="BG238" s="144">
        <f>IF(U238="zákl. přenesená",N238,0)</f>
        <v>0</v>
      </c>
      <c r="BH238" s="144">
        <f>IF(U238="sníž. přenesená",N238,0)</f>
        <v>0</v>
      </c>
      <c r="BI238" s="144">
        <f>IF(U238="nulová",N238,0)</f>
        <v>0</v>
      </c>
      <c r="BJ238" s="20" t="s">
        <v>77</v>
      </c>
      <c r="BK238" s="144">
        <f>ROUND(L238*K238,2)</f>
        <v>0</v>
      </c>
      <c r="BL238" s="20" t="s">
        <v>138</v>
      </c>
      <c r="BM238" s="20" t="s">
        <v>352</v>
      </c>
    </row>
    <row r="239" spans="2:65" s="1" customFormat="1" ht="36" customHeight="1">
      <c r="B239" s="33"/>
      <c r="C239" s="34"/>
      <c r="D239" s="34"/>
      <c r="E239" s="34"/>
      <c r="F239" s="209" t="s">
        <v>353</v>
      </c>
      <c r="G239" s="210"/>
      <c r="H239" s="210"/>
      <c r="I239" s="210"/>
      <c r="J239" s="34"/>
      <c r="K239" s="34"/>
      <c r="L239" s="34"/>
      <c r="M239" s="34"/>
      <c r="N239" s="34"/>
      <c r="O239" s="34"/>
      <c r="P239" s="34"/>
      <c r="Q239" s="34"/>
      <c r="R239" s="35"/>
      <c r="T239" s="145"/>
      <c r="U239" s="34"/>
      <c r="V239" s="34"/>
      <c r="W239" s="34"/>
      <c r="X239" s="34"/>
      <c r="Y239" s="34"/>
      <c r="Z239" s="34"/>
      <c r="AA239" s="72"/>
      <c r="AT239" s="20" t="s">
        <v>141</v>
      </c>
      <c r="AU239" s="20" t="s">
        <v>88</v>
      </c>
    </row>
    <row r="240" spans="2:65" s="10" customFormat="1" ht="16.5" customHeight="1">
      <c r="B240" s="146"/>
      <c r="C240" s="147"/>
      <c r="D240" s="147"/>
      <c r="E240" s="148" t="s">
        <v>5</v>
      </c>
      <c r="F240" s="206" t="s">
        <v>354</v>
      </c>
      <c r="G240" s="207"/>
      <c r="H240" s="207"/>
      <c r="I240" s="207"/>
      <c r="J240" s="147"/>
      <c r="K240" s="149">
        <v>69.102000000000004</v>
      </c>
      <c r="L240" s="147"/>
      <c r="M240" s="147"/>
      <c r="N240" s="147"/>
      <c r="O240" s="147"/>
      <c r="P240" s="147"/>
      <c r="Q240" s="147"/>
      <c r="R240" s="150"/>
      <c r="T240" s="151"/>
      <c r="U240" s="147"/>
      <c r="V240" s="147"/>
      <c r="W240" s="147"/>
      <c r="X240" s="147"/>
      <c r="Y240" s="147"/>
      <c r="Z240" s="147"/>
      <c r="AA240" s="152"/>
      <c r="AT240" s="153" t="s">
        <v>143</v>
      </c>
      <c r="AU240" s="153" t="s">
        <v>88</v>
      </c>
      <c r="AV240" s="10" t="s">
        <v>88</v>
      </c>
      <c r="AW240" s="10" t="s">
        <v>28</v>
      </c>
      <c r="AX240" s="10" t="s">
        <v>77</v>
      </c>
      <c r="AY240" s="153" t="s">
        <v>133</v>
      </c>
    </row>
    <row r="241" spans="2:65" s="1" customFormat="1" ht="25.5" customHeight="1">
      <c r="B241" s="135"/>
      <c r="C241" s="136" t="s">
        <v>355</v>
      </c>
      <c r="D241" s="136" t="s">
        <v>134</v>
      </c>
      <c r="E241" s="137" t="s">
        <v>356</v>
      </c>
      <c r="F241" s="208" t="s">
        <v>357</v>
      </c>
      <c r="G241" s="208"/>
      <c r="H241" s="208"/>
      <c r="I241" s="208"/>
      <c r="J241" s="138" t="s">
        <v>137</v>
      </c>
      <c r="K241" s="139">
        <v>47.271999999999998</v>
      </c>
      <c r="L241" s="211"/>
      <c r="M241" s="211"/>
      <c r="N241" s="211">
        <f>ROUND(L241*K241,2)</f>
        <v>0</v>
      </c>
      <c r="O241" s="211"/>
      <c r="P241" s="211"/>
      <c r="Q241" s="211"/>
      <c r="R241" s="140"/>
      <c r="T241" s="141" t="s">
        <v>5</v>
      </c>
      <c r="U241" s="42" t="s">
        <v>35</v>
      </c>
      <c r="V241" s="142">
        <v>2.5999999999999999E-2</v>
      </c>
      <c r="W241" s="142">
        <f>V241*K241</f>
        <v>1.2290719999999999</v>
      </c>
      <c r="X241" s="142">
        <v>0</v>
      </c>
      <c r="Y241" s="142">
        <f>X241*K241</f>
        <v>0</v>
      </c>
      <c r="Z241" s="142">
        <v>0</v>
      </c>
      <c r="AA241" s="143">
        <f>Z241*K241</f>
        <v>0</v>
      </c>
      <c r="AR241" s="20" t="s">
        <v>138</v>
      </c>
      <c r="AT241" s="20" t="s">
        <v>134</v>
      </c>
      <c r="AU241" s="20" t="s">
        <v>88</v>
      </c>
      <c r="AY241" s="20" t="s">
        <v>133</v>
      </c>
      <c r="BE241" s="144">
        <f>IF(U241="základní",N241,0)</f>
        <v>0</v>
      </c>
      <c r="BF241" s="144">
        <f>IF(U241="snížená",N241,0)</f>
        <v>0</v>
      </c>
      <c r="BG241" s="144">
        <f>IF(U241="zákl. přenesená",N241,0)</f>
        <v>0</v>
      </c>
      <c r="BH241" s="144">
        <f>IF(U241="sníž. přenesená",N241,0)</f>
        <v>0</v>
      </c>
      <c r="BI241" s="144">
        <f>IF(U241="nulová",N241,0)</f>
        <v>0</v>
      </c>
      <c r="BJ241" s="20" t="s">
        <v>77</v>
      </c>
      <c r="BK241" s="144">
        <f>ROUND(L241*K241,2)</f>
        <v>0</v>
      </c>
      <c r="BL241" s="20" t="s">
        <v>138</v>
      </c>
      <c r="BM241" s="20" t="s">
        <v>358</v>
      </c>
    </row>
    <row r="242" spans="2:65" s="1" customFormat="1" ht="36" customHeight="1">
      <c r="B242" s="33"/>
      <c r="C242" s="34"/>
      <c r="D242" s="34"/>
      <c r="E242" s="34"/>
      <c r="F242" s="209" t="s">
        <v>359</v>
      </c>
      <c r="G242" s="210"/>
      <c r="H242" s="210"/>
      <c r="I242" s="210"/>
      <c r="J242" s="34"/>
      <c r="K242" s="34"/>
      <c r="L242" s="34"/>
      <c r="M242" s="34"/>
      <c r="N242" s="34"/>
      <c r="O242" s="34"/>
      <c r="P242" s="34"/>
      <c r="Q242" s="34"/>
      <c r="R242" s="35"/>
      <c r="T242" s="145"/>
      <c r="U242" s="34"/>
      <c r="V242" s="34"/>
      <c r="W242" s="34"/>
      <c r="X242" s="34"/>
      <c r="Y242" s="34"/>
      <c r="Z242" s="34"/>
      <c r="AA242" s="72"/>
      <c r="AT242" s="20" t="s">
        <v>141</v>
      </c>
      <c r="AU242" s="20" t="s">
        <v>88</v>
      </c>
    </row>
    <row r="243" spans="2:65" s="10" customFormat="1" ht="16.5" customHeight="1">
      <c r="B243" s="146"/>
      <c r="C243" s="147"/>
      <c r="D243" s="147"/>
      <c r="E243" s="148" t="s">
        <v>5</v>
      </c>
      <c r="F243" s="206" t="s">
        <v>360</v>
      </c>
      <c r="G243" s="207"/>
      <c r="H243" s="207"/>
      <c r="I243" s="207"/>
      <c r="J243" s="147"/>
      <c r="K243" s="149">
        <v>47.271999999999998</v>
      </c>
      <c r="L243" s="147"/>
      <c r="M243" s="147"/>
      <c r="N243" s="147"/>
      <c r="O243" s="147"/>
      <c r="P243" s="147"/>
      <c r="Q243" s="147"/>
      <c r="R243" s="150"/>
      <c r="T243" s="151"/>
      <c r="U243" s="147"/>
      <c r="V243" s="147"/>
      <c r="W243" s="147"/>
      <c r="X243" s="147"/>
      <c r="Y243" s="147"/>
      <c r="Z243" s="147"/>
      <c r="AA243" s="152"/>
      <c r="AT243" s="153" t="s">
        <v>143</v>
      </c>
      <c r="AU243" s="153" t="s">
        <v>88</v>
      </c>
      <c r="AV243" s="10" t="s">
        <v>88</v>
      </c>
      <c r="AW243" s="10" t="s">
        <v>28</v>
      </c>
      <c r="AX243" s="10" t="s">
        <v>77</v>
      </c>
      <c r="AY243" s="153" t="s">
        <v>133</v>
      </c>
    </row>
    <row r="244" spans="2:65" s="1" customFormat="1" ht="25.5" customHeight="1">
      <c r="B244" s="135"/>
      <c r="C244" s="136" t="s">
        <v>361</v>
      </c>
      <c r="D244" s="136" t="s">
        <v>134</v>
      </c>
      <c r="E244" s="137" t="s">
        <v>362</v>
      </c>
      <c r="F244" s="208" t="s">
        <v>363</v>
      </c>
      <c r="G244" s="208"/>
      <c r="H244" s="208"/>
      <c r="I244" s="208"/>
      <c r="J244" s="138" t="s">
        <v>137</v>
      </c>
      <c r="K244" s="139">
        <v>138.20400000000001</v>
      </c>
      <c r="L244" s="211"/>
      <c r="M244" s="211"/>
      <c r="N244" s="211">
        <f>ROUND(L244*K244,2)</f>
        <v>0</v>
      </c>
      <c r="O244" s="211"/>
      <c r="P244" s="211"/>
      <c r="Q244" s="211"/>
      <c r="R244" s="140"/>
      <c r="T244" s="141" t="s">
        <v>5</v>
      </c>
      <c r="U244" s="42" t="s">
        <v>35</v>
      </c>
      <c r="V244" s="142">
        <v>2E-3</v>
      </c>
      <c r="W244" s="142">
        <f>V244*K244</f>
        <v>0.27640800000000004</v>
      </c>
      <c r="X244" s="142">
        <v>0</v>
      </c>
      <c r="Y244" s="142">
        <f>X244*K244</f>
        <v>0</v>
      </c>
      <c r="Z244" s="142">
        <v>0</v>
      </c>
      <c r="AA244" s="143">
        <f>Z244*K244</f>
        <v>0</v>
      </c>
      <c r="AR244" s="20" t="s">
        <v>138</v>
      </c>
      <c r="AT244" s="20" t="s">
        <v>134</v>
      </c>
      <c r="AU244" s="20" t="s">
        <v>88</v>
      </c>
      <c r="AY244" s="20" t="s">
        <v>133</v>
      </c>
      <c r="BE244" s="144">
        <f>IF(U244="základní",N244,0)</f>
        <v>0</v>
      </c>
      <c r="BF244" s="144">
        <f>IF(U244="snížená",N244,0)</f>
        <v>0</v>
      </c>
      <c r="BG244" s="144">
        <f>IF(U244="zákl. přenesená",N244,0)</f>
        <v>0</v>
      </c>
      <c r="BH244" s="144">
        <f>IF(U244="sníž. přenesená",N244,0)</f>
        <v>0</v>
      </c>
      <c r="BI244" s="144">
        <f>IF(U244="nulová",N244,0)</f>
        <v>0</v>
      </c>
      <c r="BJ244" s="20" t="s">
        <v>77</v>
      </c>
      <c r="BK244" s="144">
        <f>ROUND(L244*K244,2)</f>
        <v>0</v>
      </c>
      <c r="BL244" s="20" t="s">
        <v>138</v>
      </c>
      <c r="BM244" s="20" t="s">
        <v>364</v>
      </c>
    </row>
    <row r="245" spans="2:65" s="10" customFormat="1" ht="16.5" customHeight="1">
      <c r="B245" s="146"/>
      <c r="C245" s="147"/>
      <c r="D245" s="147"/>
      <c r="E245" s="148" t="s">
        <v>5</v>
      </c>
      <c r="F245" s="214" t="s">
        <v>365</v>
      </c>
      <c r="G245" s="215"/>
      <c r="H245" s="215"/>
      <c r="I245" s="215"/>
      <c r="J245" s="147"/>
      <c r="K245" s="149">
        <v>138.20400000000001</v>
      </c>
      <c r="L245" s="147"/>
      <c r="M245" s="147"/>
      <c r="N245" s="147"/>
      <c r="O245" s="147"/>
      <c r="P245" s="147"/>
      <c r="Q245" s="147"/>
      <c r="R245" s="150"/>
      <c r="T245" s="151"/>
      <c r="U245" s="147"/>
      <c r="V245" s="147"/>
      <c r="W245" s="147"/>
      <c r="X245" s="147"/>
      <c r="Y245" s="147"/>
      <c r="Z245" s="147"/>
      <c r="AA245" s="152"/>
      <c r="AT245" s="153" t="s">
        <v>143</v>
      </c>
      <c r="AU245" s="153" t="s">
        <v>88</v>
      </c>
      <c r="AV245" s="10" t="s">
        <v>88</v>
      </c>
      <c r="AW245" s="10" t="s">
        <v>28</v>
      </c>
      <c r="AX245" s="10" t="s">
        <v>77</v>
      </c>
      <c r="AY245" s="153" t="s">
        <v>133</v>
      </c>
    </row>
    <row r="246" spans="2:65" s="1" customFormat="1" ht="38.25" customHeight="1">
      <c r="B246" s="135"/>
      <c r="C246" s="136" t="s">
        <v>366</v>
      </c>
      <c r="D246" s="136" t="s">
        <v>134</v>
      </c>
      <c r="E246" s="137" t="s">
        <v>367</v>
      </c>
      <c r="F246" s="208" t="s">
        <v>368</v>
      </c>
      <c r="G246" s="208"/>
      <c r="H246" s="208"/>
      <c r="I246" s="208"/>
      <c r="J246" s="138" t="s">
        <v>137</v>
      </c>
      <c r="K246" s="139">
        <v>275.33999999999997</v>
      </c>
      <c r="L246" s="211"/>
      <c r="M246" s="211"/>
      <c r="N246" s="211">
        <f>ROUND(L246*K246,2)</f>
        <v>0</v>
      </c>
      <c r="O246" s="211"/>
      <c r="P246" s="211"/>
      <c r="Q246" s="211"/>
      <c r="R246" s="140"/>
      <c r="T246" s="141" t="s">
        <v>5</v>
      </c>
      <c r="U246" s="42" t="s">
        <v>35</v>
      </c>
      <c r="V246" s="142">
        <v>1.2999999999999999E-2</v>
      </c>
      <c r="W246" s="142">
        <f>V246*K246</f>
        <v>3.5794199999999994</v>
      </c>
      <c r="X246" s="142">
        <v>0</v>
      </c>
      <c r="Y246" s="142">
        <f>X246*K246</f>
        <v>0</v>
      </c>
      <c r="Z246" s="142">
        <v>0</v>
      </c>
      <c r="AA246" s="143">
        <f>Z246*K246</f>
        <v>0</v>
      </c>
      <c r="AR246" s="20" t="s">
        <v>138</v>
      </c>
      <c r="AT246" s="20" t="s">
        <v>134</v>
      </c>
      <c r="AU246" s="20" t="s">
        <v>88</v>
      </c>
      <c r="AY246" s="20" t="s">
        <v>133</v>
      </c>
      <c r="BE246" s="144">
        <f>IF(U246="základní",N246,0)</f>
        <v>0</v>
      </c>
      <c r="BF246" s="144">
        <f>IF(U246="snížená",N246,0)</f>
        <v>0</v>
      </c>
      <c r="BG246" s="144">
        <f>IF(U246="zákl. přenesená",N246,0)</f>
        <v>0</v>
      </c>
      <c r="BH246" s="144">
        <f>IF(U246="sníž. přenesená",N246,0)</f>
        <v>0</v>
      </c>
      <c r="BI246" s="144">
        <f>IF(U246="nulová",N246,0)</f>
        <v>0</v>
      </c>
      <c r="BJ246" s="20" t="s">
        <v>77</v>
      </c>
      <c r="BK246" s="144">
        <f>ROUND(L246*K246,2)</f>
        <v>0</v>
      </c>
      <c r="BL246" s="20" t="s">
        <v>138</v>
      </c>
      <c r="BM246" s="20" t="s">
        <v>369</v>
      </c>
    </row>
    <row r="247" spans="2:65" s="1" customFormat="1" ht="36" customHeight="1">
      <c r="B247" s="33"/>
      <c r="C247" s="34"/>
      <c r="D247" s="34"/>
      <c r="E247" s="34"/>
      <c r="F247" s="209" t="s">
        <v>370</v>
      </c>
      <c r="G247" s="210"/>
      <c r="H247" s="210"/>
      <c r="I247" s="210"/>
      <c r="J247" s="34"/>
      <c r="K247" s="34"/>
      <c r="L247" s="34"/>
      <c r="M247" s="34"/>
      <c r="N247" s="34"/>
      <c r="O247" s="34"/>
      <c r="P247" s="34"/>
      <c r="Q247" s="34"/>
      <c r="R247" s="35"/>
      <c r="T247" s="145"/>
      <c r="U247" s="34"/>
      <c r="V247" s="34"/>
      <c r="W247" s="34"/>
      <c r="X247" s="34"/>
      <c r="Y247" s="34"/>
      <c r="Z247" s="34"/>
      <c r="AA247" s="72"/>
      <c r="AT247" s="20" t="s">
        <v>141</v>
      </c>
      <c r="AU247" s="20" t="s">
        <v>88</v>
      </c>
    </row>
    <row r="248" spans="2:65" s="10" customFormat="1" ht="16.5" customHeight="1">
      <c r="B248" s="146"/>
      <c r="C248" s="147"/>
      <c r="D248" s="147"/>
      <c r="E248" s="148" t="s">
        <v>5</v>
      </c>
      <c r="F248" s="206" t="s">
        <v>371</v>
      </c>
      <c r="G248" s="207"/>
      <c r="H248" s="207"/>
      <c r="I248" s="207"/>
      <c r="J248" s="147"/>
      <c r="K248" s="149">
        <v>275.33999999999997</v>
      </c>
      <c r="L248" s="147"/>
      <c r="M248" s="147"/>
      <c r="N248" s="147"/>
      <c r="O248" s="147"/>
      <c r="P248" s="147"/>
      <c r="Q248" s="147"/>
      <c r="R248" s="150"/>
      <c r="T248" s="151"/>
      <c r="U248" s="147"/>
      <c r="V248" s="147"/>
      <c r="W248" s="147"/>
      <c r="X248" s="147"/>
      <c r="Y248" s="147"/>
      <c r="Z248" s="147"/>
      <c r="AA248" s="152"/>
      <c r="AT248" s="153" t="s">
        <v>143</v>
      </c>
      <c r="AU248" s="153" t="s">
        <v>88</v>
      </c>
      <c r="AV248" s="10" t="s">
        <v>88</v>
      </c>
      <c r="AW248" s="10" t="s">
        <v>28</v>
      </c>
      <c r="AX248" s="10" t="s">
        <v>77</v>
      </c>
      <c r="AY248" s="153" t="s">
        <v>133</v>
      </c>
    </row>
    <row r="249" spans="2:65" s="1" customFormat="1" ht="38.25" customHeight="1">
      <c r="B249" s="135"/>
      <c r="C249" s="136" t="s">
        <v>269</v>
      </c>
      <c r="D249" s="136" t="s">
        <v>134</v>
      </c>
      <c r="E249" s="137" t="s">
        <v>372</v>
      </c>
      <c r="F249" s="208" t="s">
        <v>373</v>
      </c>
      <c r="G249" s="208"/>
      <c r="H249" s="208"/>
      <c r="I249" s="208"/>
      <c r="J249" s="138" t="s">
        <v>137</v>
      </c>
      <c r="K249" s="139">
        <v>265.74</v>
      </c>
      <c r="L249" s="211"/>
      <c r="M249" s="211"/>
      <c r="N249" s="211">
        <f>ROUND(L249*K249,2)</f>
        <v>0</v>
      </c>
      <c r="O249" s="211"/>
      <c r="P249" s="211"/>
      <c r="Q249" s="211"/>
      <c r="R249" s="140"/>
      <c r="T249" s="141" t="s">
        <v>5</v>
      </c>
      <c r="U249" s="42" t="s">
        <v>35</v>
      </c>
      <c r="V249" s="142">
        <v>1.9E-2</v>
      </c>
      <c r="W249" s="142">
        <f>V249*K249</f>
        <v>5.0490599999999999</v>
      </c>
      <c r="X249" s="142">
        <v>0</v>
      </c>
      <c r="Y249" s="142">
        <f>X249*K249</f>
        <v>0</v>
      </c>
      <c r="Z249" s="142">
        <v>0</v>
      </c>
      <c r="AA249" s="143">
        <f>Z249*K249</f>
        <v>0</v>
      </c>
      <c r="AR249" s="20" t="s">
        <v>138</v>
      </c>
      <c r="AT249" s="20" t="s">
        <v>134</v>
      </c>
      <c r="AU249" s="20" t="s">
        <v>88</v>
      </c>
      <c r="AY249" s="20" t="s">
        <v>133</v>
      </c>
      <c r="BE249" s="144">
        <f>IF(U249="základní",N249,0)</f>
        <v>0</v>
      </c>
      <c r="BF249" s="144">
        <f>IF(U249="snížená",N249,0)</f>
        <v>0</v>
      </c>
      <c r="BG249" s="144">
        <f>IF(U249="zákl. přenesená",N249,0)</f>
        <v>0</v>
      </c>
      <c r="BH249" s="144">
        <f>IF(U249="sníž. přenesená",N249,0)</f>
        <v>0</v>
      </c>
      <c r="BI249" s="144">
        <f>IF(U249="nulová",N249,0)</f>
        <v>0</v>
      </c>
      <c r="BJ249" s="20" t="s">
        <v>77</v>
      </c>
      <c r="BK249" s="144">
        <f>ROUND(L249*K249,2)</f>
        <v>0</v>
      </c>
      <c r="BL249" s="20" t="s">
        <v>138</v>
      </c>
      <c r="BM249" s="20" t="s">
        <v>374</v>
      </c>
    </row>
    <row r="250" spans="2:65" s="1" customFormat="1" ht="36" customHeight="1">
      <c r="B250" s="33"/>
      <c r="C250" s="34"/>
      <c r="D250" s="34"/>
      <c r="E250" s="34"/>
      <c r="F250" s="209" t="s">
        <v>375</v>
      </c>
      <c r="G250" s="210"/>
      <c r="H250" s="210"/>
      <c r="I250" s="210"/>
      <c r="J250" s="34"/>
      <c r="K250" s="34"/>
      <c r="L250" s="34"/>
      <c r="M250" s="34"/>
      <c r="N250" s="34"/>
      <c r="O250" s="34"/>
      <c r="P250" s="34"/>
      <c r="Q250" s="34"/>
      <c r="R250" s="35"/>
      <c r="T250" s="145"/>
      <c r="U250" s="34"/>
      <c r="V250" s="34"/>
      <c r="W250" s="34"/>
      <c r="X250" s="34"/>
      <c r="Y250" s="34"/>
      <c r="Z250" s="34"/>
      <c r="AA250" s="72"/>
      <c r="AT250" s="20" t="s">
        <v>141</v>
      </c>
      <c r="AU250" s="20" t="s">
        <v>88</v>
      </c>
    </row>
    <row r="251" spans="2:65" s="10" customFormat="1" ht="16.5" customHeight="1">
      <c r="B251" s="146"/>
      <c r="C251" s="147"/>
      <c r="D251" s="147"/>
      <c r="E251" s="148" t="s">
        <v>5</v>
      </c>
      <c r="F251" s="206" t="s">
        <v>376</v>
      </c>
      <c r="G251" s="207"/>
      <c r="H251" s="207"/>
      <c r="I251" s="207"/>
      <c r="J251" s="147"/>
      <c r="K251" s="149">
        <v>265.74</v>
      </c>
      <c r="L251" s="147"/>
      <c r="M251" s="147"/>
      <c r="N251" s="147"/>
      <c r="O251" s="147"/>
      <c r="P251" s="147"/>
      <c r="Q251" s="147"/>
      <c r="R251" s="150"/>
      <c r="T251" s="151"/>
      <c r="U251" s="147"/>
      <c r="V251" s="147"/>
      <c r="W251" s="147"/>
      <c r="X251" s="147"/>
      <c r="Y251" s="147"/>
      <c r="Z251" s="147"/>
      <c r="AA251" s="152"/>
      <c r="AT251" s="153" t="s">
        <v>143</v>
      </c>
      <c r="AU251" s="153" t="s">
        <v>88</v>
      </c>
      <c r="AV251" s="10" t="s">
        <v>88</v>
      </c>
      <c r="AW251" s="10" t="s">
        <v>28</v>
      </c>
      <c r="AX251" s="10" t="s">
        <v>77</v>
      </c>
      <c r="AY251" s="153" t="s">
        <v>133</v>
      </c>
    </row>
    <row r="252" spans="2:65" s="1" customFormat="1" ht="25.5" customHeight="1">
      <c r="B252" s="135"/>
      <c r="C252" s="136" t="s">
        <v>377</v>
      </c>
      <c r="D252" s="136" t="s">
        <v>134</v>
      </c>
      <c r="E252" s="137" t="s">
        <v>378</v>
      </c>
      <c r="F252" s="208" t="s">
        <v>379</v>
      </c>
      <c r="G252" s="208"/>
      <c r="H252" s="208"/>
      <c r="I252" s="208"/>
      <c r="J252" s="138" t="s">
        <v>137</v>
      </c>
      <c r="K252" s="139">
        <v>43.3</v>
      </c>
      <c r="L252" s="211"/>
      <c r="M252" s="211"/>
      <c r="N252" s="211">
        <f>ROUND(L252*K252,2)</f>
        <v>0</v>
      </c>
      <c r="O252" s="211"/>
      <c r="P252" s="211"/>
      <c r="Q252" s="211"/>
      <c r="R252" s="140"/>
      <c r="T252" s="141" t="s">
        <v>5</v>
      </c>
      <c r="U252" s="42" t="s">
        <v>35</v>
      </c>
      <c r="V252" s="142">
        <v>0.22</v>
      </c>
      <c r="W252" s="142">
        <f>V252*K252</f>
        <v>9.5259999999999998</v>
      </c>
      <c r="X252" s="142">
        <v>0</v>
      </c>
      <c r="Y252" s="142">
        <f>X252*K252</f>
        <v>0</v>
      </c>
      <c r="Z252" s="142">
        <v>0</v>
      </c>
      <c r="AA252" s="143">
        <f>Z252*K252</f>
        <v>0</v>
      </c>
      <c r="AR252" s="20" t="s">
        <v>138</v>
      </c>
      <c r="AT252" s="20" t="s">
        <v>134</v>
      </c>
      <c r="AU252" s="20" t="s">
        <v>88</v>
      </c>
      <c r="AY252" s="20" t="s">
        <v>133</v>
      </c>
      <c r="BE252" s="144">
        <f>IF(U252="základní",N252,0)</f>
        <v>0</v>
      </c>
      <c r="BF252" s="144">
        <f>IF(U252="snížená",N252,0)</f>
        <v>0</v>
      </c>
      <c r="BG252" s="144">
        <f>IF(U252="zákl. přenesená",N252,0)</f>
        <v>0</v>
      </c>
      <c r="BH252" s="144">
        <f>IF(U252="sníž. přenesená",N252,0)</f>
        <v>0</v>
      </c>
      <c r="BI252" s="144">
        <f>IF(U252="nulová",N252,0)</f>
        <v>0</v>
      </c>
      <c r="BJ252" s="20" t="s">
        <v>77</v>
      </c>
      <c r="BK252" s="144">
        <f>ROUND(L252*K252,2)</f>
        <v>0</v>
      </c>
      <c r="BL252" s="20" t="s">
        <v>138</v>
      </c>
      <c r="BM252" s="20" t="s">
        <v>380</v>
      </c>
    </row>
    <row r="253" spans="2:65" s="1" customFormat="1" ht="36" customHeight="1">
      <c r="B253" s="33"/>
      <c r="C253" s="34"/>
      <c r="D253" s="34"/>
      <c r="E253" s="34"/>
      <c r="F253" s="209" t="s">
        <v>381</v>
      </c>
      <c r="G253" s="210"/>
      <c r="H253" s="210"/>
      <c r="I253" s="210"/>
      <c r="J253" s="34"/>
      <c r="K253" s="34"/>
      <c r="L253" s="34"/>
      <c r="M253" s="34"/>
      <c r="N253" s="34"/>
      <c r="O253" s="34"/>
      <c r="P253" s="34"/>
      <c r="Q253" s="34"/>
      <c r="R253" s="35"/>
      <c r="T253" s="145"/>
      <c r="U253" s="34"/>
      <c r="V253" s="34"/>
      <c r="W253" s="34"/>
      <c r="X253" s="34"/>
      <c r="Y253" s="34"/>
      <c r="Z253" s="34"/>
      <c r="AA253" s="72"/>
      <c r="AT253" s="20" t="s">
        <v>141</v>
      </c>
      <c r="AU253" s="20" t="s">
        <v>88</v>
      </c>
    </row>
    <row r="254" spans="2:65" s="10" customFormat="1" ht="16.5" customHeight="1">
      <c r="B254" s="146"/>
      <c r="C254" s="147"/>
      <c r="D254" s="147"/>
      <c r="E254" s="148" t="s">
        <v>5</v>
      </c>
      <c r="F254" s="206" t="s">
        <v>382</v>
      </c>
      <c r="G254" s="207"/>
      <c r="H254" s="207"/>
      <c r="I254" s="207"/>
      <c r="J254" s="147"/>
      <c r="K254" s="149">
        <v>43.3</v>
      </c>
      <c r="L254" s="147"/>
      <c r="M254" s="147"/>
      <c r="N254" s="147"/>
      <c r="O254" s="147"/>
      <c r="P254" s="147"/>
      <c r="Q254" s="147"/>
      <c r="R254" s="150"/>
      <c r="T254" s="151"/>
      <c r="U254" s="147"/>
      <c r="V254" s="147"/>
      <c r="W254" s="147"/>
      <c r="X254" s="147"/>
      <c r="Y254" s="147"/>
      <c r="Z254" s="147"/>
      <c r="AA254" s="152"/>
      <c r="AT254" s="153" t="s">
        <v>143</v>
      </c>
      <c r="AU254" s="153" t="s">
        <v>88</v>
      </c>
      <c r="AV254" s="10" t="s">
        <v>88</v>
      </c>
      <c r="AW254" s="10" t="s">
        <v>28</v>
      </c>
      <c r="AX254" s="10" t="s">
        <v>77</v>
      </c>
      <c r="AY254" s="153" t="s">
        <v>133</v>
      </c>
    </row>
    <row r="255" spans="2:65" s="1" customFormat="1" ht="25.5" customHeight="1">
      <c r="B255" s="135"/>
      <c r="C255" s="136" t="s">
        <v>383</v>
      </c>
      <c r="D255" s="136" t="s">
        <v>134</v>
      </c>
      <c r="E255" s="137" t="s">
        <v>384</v>
      </c>
      <c r="F255" s="208" t="s">
        <v>385</v>
      </c>
      <c r="G255" s="208"/>
      <c r="H255" s="208"/>
      <c r="I255" s="208"/>
      <c r="J255" s="138" t="s">
        <v>137</v>
      </c>
      <c r="K255" s="139">
        <v>1.92</v>
      </c>
      <c r="L255" s="211"/>
      <c r="M255" s="211"/>
      <c r="N255" s="211">
        <f>ROUND(L255*K255,2)</f>
        <v>0</v>
      </c>
      <c r="O255" s="211"/>
      <c r="P255" s="211"/>
      <c r="Q255" s="211"/>
      <c r="R255" s="140"/>
      <c r="T255" s="141" t="s">
        <v>5</v>
      </c>
      <c r="U255" s="42" t="s">
        <v>35</v>
      </c>
      <c r="V255" s="142">
        <v>0.72</v>
      </c>
      <c r="W255" s="142">
        <f>V255*K255</f>
        <v>1.3823999999999999</v>
      </c>
      <c r="X255" s="142">
        <v>8.4250000000000005E-2</v>
      </c>
      <c r="Y255" s="142">
        <f>X255*K255</f>
        <v>0.16176000000000001</v>
      </c>
      <c r="Z255" s="142">
        <v>0</v>
      </c>
      <c r="AA255" s="143">
        <f>Z255*K255</f>
        <v>0</v>
      </c>
      <c r="AR255" s="20" t="s">
        <v>138</v>
      </c>
      <c r="AT255" s="20" t="s">
        <v>134</v>
      </c>
      <c r="AU255" s="20" t="s">
        <v>88</v>
      </c>
      <c r="AY255" s="20" t="s">
        <v>133</v>
      </c>
      <c r="BE255" s="144">
        <f>IF(U255="základní",N255,0)</f>
        <v>0</v>
      </c>
      <c r="BF255" s="144">
        <f>IF(U255="snížená",N255,0)</f>
        <v>0</v>
      </c>
      <c r="BG255" s="144">
        <f>IF(U255="zákl. přenesená",N255,0)</f>
        <v>0</v>
      </c>
      <c r="BH255" s="144">
        <f>IF(U255="sníž. přenesená",N255,0)</f>
        <v>0</v>
      </c>
      <c r="BI255" s="144">
        <f>IF(U255="nulová",N255,0)</f>
        <v>0</v>
      </c>
      <c r="BJ255" s="20" t="s">
        <v>77</v>
      </c>
      <c r="BK255" s="144">
        <f>ROUND(L255*K255,2)</f>
        <v>0</v>
      </c>
      <c r="BL255" s="20" t="s">
        <v>138</v>
      </c>
      <c r="BM255" s="20" t="s">
        <v>386</v>
      </c>
    </row>
    <row r="256" spans="2:65" s="1" customFormat="1" ht="24" customHeight="1">
      <c r="B256" s="33"/>
      <c r="C256" s="34"/>
      <c r="D256" s="34"/>
      <c r="E256" s="34"/>
      <c r="F256" s="209" t="s">
        <v>387</v>
      </c>
      <c r="G256" s="210"/>
      <c r="H256" s="210"/>
      <c r="I256" s="210"/>
      <c r="J256" s="34"/>
      <c r="K256" s="34"/>
      <c r="L256" s="34"/>
      <c r="M256" s="34"/>
      <c r="N256" s="34"/>
      <c r="O256" s="34"/>
      <c r="P256" s="34"/>
      <c r="Q256" s="34"/>
      <c r="R256" s="35"/>
      <c r="T256" s="145"/>
      <c r="U256" s="34"/>
      <c r="V256" s="34"/>
      <c r="W256" s="34"/>
      <c r="X256" s="34"/>
      <c r="Y256" s="34"/>
      <c r="Z256" s="34"/>
      <c r="AA256" s="72"/>
      <c r="AT256" s="20" t="s">
        <v>141</v>
      </c>
      <c r="AU256" s="20" t="s">
        <v>88</v>
      </c>
    </row>
    <row r="257" spans="2:65" s="10" customFormat="1" ht="16.5" customHeight="1">
      <c r="B257" s="146"/>
      <c r="C257" s="147"/>
      <c r="D257" s="147"/>
      <c r="E257" s="148" t="s">
        <v>5</v>
      </c>
      <c r="F257" s="206" t="s">
        <v>388</v>
      </c>
      <c r="G257" s="207"/>
      <c r="H257" s="207"/>
      <c r="I257" s="207"/>
      <c r="J257" s="147"/>
      <c r="K257" s="149">
        <v>1.92</v>
      </c>
      <c r="L257" s="147"/>
      <c r="M257" s="147"/>
      <c r="N257" s="147"/>
      <c r="O257" s="147"/>
      <c r="P257" s="147"/>
      <c r="Q257" s="147"/>
      <c r="R257" s="150"/>
      <c r="T257" s="151"/>
      <c r="U257" s="147"/>
      <c r="V257" s="147"/>
      <c r="W257" s="147"/>
      <c r="X257" s="147"/>
      <c r="Y257" s="147"/>
      <c r="Z257" s="147"/>
      <c r="AA257" s="152"/>
      <c r="AT257" s="153" t="s">
        <v>143</v>
      </c>
      <c r="AU257" s="153" t="s">
        <v>88</v>
      </c>
      <c r="AV257" s="10" t="s">
        <v>88</v>
      </c>
      <c r="AW257" s="10" t="s">
        <v>28</v>
      </c>
      <c r="AX257" s="10" t="s">
        <v>77</v>
      </c>
      <c r="AY257" s="153" t="s">
        <v>133</v>
      </c>
    </row>
    <row r="258" spans="2:65" s="9" customFormat="1" ht="29.85" customHeight="1">
      <c r="B258" s="124"/>
      <c r="C258" s="125"/>
      <c r="D258" s="134" t="s">
        <v>105</v>
      </c>
      <c r="E258" s="134"/>
      <c r="F258" s="134"/>
      <c r="G258" s="134"/>
      <c r="H258" s="134"/>
      <c r="I258" s="134"/>
      <c r="J258" s="134"/>
      <c r="K258" s="134"/>
      <c r="L258" s="134"/>
      <c r="M258" s="134"/>
      <c r="N258" s="212">
        <f>BK258</f>
        <v>0</v>
      </c>
      <c r="O258" s="213"/>
      <c r="P258" s="213"/>
      <c r="Q258" s="213"/>
      <c r="R258" s="127"/>
      <c r="T258" s="128"/>
      <c r="U258" s="125"/>
      <c r="V258" s="125"/>
      <c r="W258" s="129">
        <f>SUM(W259:W261)</f>
        <v>546.41386799999998</v>
      </c>
      <c r="X258" s="125"/>
      <c r="Y258" s="129">
        <f>SUM(Y259:Y261)</f>
        <v>23.243961509999998</v>
      </c>
      <c r="Z258" s="125"/>
      <c r="AA258" s="130">
        <f>SUM(AA259:AA261)</f>
        <v>24.577938000000003</v>
      </c>
      <c r="AR258" s="131" t="s">
        <v>77</v>
      </c>
      <c r="AT258" s="132" t="s">
        <v>69</v>
      </c>
      <c r="AU258" s="132" t="s">
        <v>77</v>
      </c>
      <c r="AY258" s="131" t="s">
        <v>133</v>
      </c>
      <c r="BK258" s="133">
        <f>SUM(BK259:BK261)</f>
        <v>0</v>
      </c>
    </row>
    <row r="259" spans="2:65" s="1" customFormat="1" ht="38.25" customHeight="1">
      <c r="B259" s="135"/>
      <c r="C259" s="136" t="s">
        <v>389</v>
      </c>
      <c r="D259" s="136" t="s">
        <v>134</v>
      </c>
      <c r="E259" s="137" t="s">
        <v>390</v>
      </c>
      <c r="F259" s="208" t="s">
        <v>391</v>
      </c>
      <c r="G259" s="208"/>
      <c r="H259" s="208"/>
      <c r="I259" s="208"/>
      <c r="J259" s="138" t="s">
        <v>137</v>
      </c>
      <c r="K259" s="139">
        <v>178.101</v>
      </c>
      <c r="L259" s="211"/>
      <c r="M259" s="211"/>
      <c r="N259" s="211">
        <f>ROUND(L259*K259,2)</f>
        <v>0</v>
      </c>
      <c r="O259" s="211"/>
      <c r="P259" s="211"/>
      <c r="Q259" s="211"/>
      <c r="R259" s="140"/>
      <c r="T259" s="141" t="s">
        <v>5</v>
      </c>
      <c r="U259" s="42" t="s">
        <v>35</v>
      </c>
      <c r="V259" s="142">
        <v>3.0680000000000001</v>
      </c>
      <c r="W259" s="142">
        <f>V259*K259</f>
        <v>546.41386799999998</v>
      </c>
      <c r="X259" s="142">
        <v>0.13050999999999999</v>
      </c>
      <c r="Y259" s="142">
        <f>X259*K259</f>
        <v>23.243961509999998</v>
      </c>
      <c r="Z259" s="142">
        <v>0.13800000000000001</v>
      </c>
      <c r="AA259" s="143">
        <f>Z259*K259</f>
        <v>24.577938000000003</v>
      </c>
      <c r="AR259" s="20" t="s">
        <v>138</v>
      </c>
      <c r="AT259" s="20" t="s">
        <v>134</v>
      </c>
      <c r="AU259" s="20" t="s">
        <v>88</v>
      </c>
      <c r="AY259" s="20" t="s">
        <v>133</v>
      </c>
      <c r="BE259" s="144">
        <f>IF(U259="základní",N259,0)</f>
        <v>0</v>
      </c>
      <c r="BF259" s="144">
        <f>IF(U259="snížená",N259,0)</f>
        <v>0</v>
      </c>
      <c r="BG259" s="144">
        <f>IF(U259="zákl. přenesená",N259,0)</f>
        <v>0</v>
      </c>
      <c r="BH259" s="144">
        <f>IF(U259="sníž. přenesená",N259,0)</f>
        <v>0</v>
      </c>
      <c r="BI259" s="144">
        <f>IF(U259="nulová",N259,0)</f>
        <v>0</v>
      </c>
      <c r="BJ259" s="20" t="s">
        <v>77</v>
      </c>
      <c r="BK259" s="144">
        <f>ROUND(L259*K259,2)</f>
        <v>0</v>
      </c>
      <c r="BL259" s="20" t="s">
        <v>138</v>
      </c>
      <c r="BM259" s="20" t="s">
        <v>392</v>
      </c>
    </row>
    <row r="260" spans="2:65" s="1" customFormat="1" ht="192" customHeight="1">
      <c r="B260" s="33"/>
      <c r="C260" s="34"/>
      <c r="D260" s="34"/>
      <c r="E260" s="34"/>
      <c r="F260" s="209" t="s">
        <v>393</v>
      </c>
      <c r="G260" s="210"/>
      <c r="H260" s="210"/>
      <c r="I260" s="210"/>
      <c r="J260" s="34"/>
      <c r="K260" s="34"/>
      <c r="L260" s="34"/>
      <c r="M260" s="34"/>
      <c r="N260" s="34"/>
      <c r="O260" s="34"/>
      <c r="P260" s="34"/>
      <c r="Q260" s="34"/>
      <c r="R260" s="35"/>
      <c r="T260" s="145"/>
      <c r="U260" s="34"/>
      <c r="V260" s="34"/>
      <c r="W260" s="34"/>
      <c r="X260" s="34"/>
      <c r="Y260" s="34"/>
      <c r="Z260" s="34"/>
      <c r="AA260" s="72"/>
      <c r="AT260" s="20" t="s">
        <v>141</v>
      </c>
      <c r="AU260" s="20" t="s">
        <v>88</v>
      </c>
    </row>
    <row r="261" spans="2:65" s="10" customFormat="1" ht="16.5" customHeight="1">
      <c r="B261" s="146"/>
      <c r="C261" s="147"/>
      <c r="D261" s="147"/>
      <c r="E261" s="148" t="s">
        <v>5</v>
      </c>
      <c r="F261" s="206" t="s">
        <v>394</v>
      </c>
      <c r="G261" s="207"/>
      <c r="H261" s="207"/>
      <c r="I261" s="207"/>
      <c r="J261" s="147"/>
      <c r="K261" s="149">
        <v>178.101</v>
      </c>
      <c r="L261" s="147"/>
      <c r="M261" s="147"/>
      <c r="N261" s="147"/>
      <c r="O261" s="147"/>
      <c r="P261" s="147"/>
      <c r="Q261" s="147"/>
      <c r="R261" s="150"/>
      <c r="T261" s="151"/>
      <c r="U261" s="147"/>
      <c r="V261" s="147"/>
      <c r="W261" s="147"/>
      <c r="X261" s="147"/>
      <c r="Y261" s="147"/>
      <c r="Z261" s="147"/>
      <c r="AA261" s="152"/>
      <c r="AT261" s="153" t="s">
        <v>143</v>
      </c>
      <c r="AU261" s="153" t="s">
        <v>88</v>
      </c>
      <c r="AV261" s="10" t="s">
        <v>88</v>
      </c>
      <c r="AW261" s="10" t="s">
        <v>28</v>
      </c>
      <c r="AX261" s="10" t="s">
        <v>77</v>
      </c>
      <c r="AY261" s="153" t="s">
        <v>133</v>
      </c>
    </row>
    <row r="262" spans="2:65" s="9" customFormat="1" ht="29.85" customHeight="1">
      <c r="B262" s="124"/>
      <c r="C262" s="125"/>
      <c r="D262" s="134" t="s">
        <v>106</v>
      </c>
      <c r="E262" s="134"/>
      <c r="F262" s="134"/>
      <c r="G262" s="134"/>
      <c r="H262" s="134"/>
      <c r="I262" s="134"/>
      <c r="J262" s="134"/>
      <c r="K262" s="134"/>
      <c r="L262" s="134"/>
      <c r="M262" s="134"/>
      <c r="N262" s="212">
        <f>BK262</f>
        <v>0</v>
      </c>
      <c r="O262" s="213"/>
      <c r="P262" s="213"/>
      <c r="Q262" s="213"/>
      <c r="R262" s="127"/>
      <c r="T262" s="128"/>
      <c r="U262" s="125"/>
      <c r="V262" s="125"/>
      <c r="W262" s="129">
        <f>SUM(W263:W342)</f>
        <v>6444.5175540000009</v>
      </c>
      <c r="X262" s="125"/>
      <c r="Y262" s="129">
        <f>SUM(Y263:Y342)</f>
        <v>68.445783989999995</v>
      </c>
      <c r="Z262" s="125"/>
      <c r="AA262" s="130">
        <f>SUM(AA263:AA342)</f>
        <v>258.66784999999999</v>
      </c>
      <c r="AR262" s="131" t="s">
        <v>77</v>
      </c>
      <c r="AT262" s="132" t="s">
        <v>69</v>
      </c>
      <c r="AU262" s="132" t="s">
        <v>77</v>
      </c>
      <c r="AY262" s="131" t="s">
        <v>133</v>
      </c>
      <c r="BK262" s="133">
        <f>SUM(BK263:BK342)</f>
        <v>0</v>
      </c>
    </row>
    <row r="263" spans="2:65" s="1" customFormat="1" ht="16.5" customHeight="1">
      <c r="B263" s="135"/>
      <c r="C263" s="154" t="s">
        <v>395</v>
      </c>
      <c r="D263" s="154" t="s">
        <v>185</v>
      </c>
      <c r="E263" s="155" t="s">
        <v>396</v>
      </c>
      <c r="F263" s="218" t="s">
        <v>397</v>
      </c>
      <c r="G263" s="218"/>
      <c r="H263" s="218"/>
      <c r="I263" s="218"/>
      <c r="J263" s="156" t="s">
        <v>137</v>
      </c>
      <c r="K263" s="157">
        <v>1.92</v>
      </c>
      <c r="L263" s="219"/>
      <c r="M263" s="219"/>
      <c r="N263" s="219">
        <f>ROUND(L263*K263,2)</f>
        <v>0</v>
      </c>
      <c r="O263" s="211"/>
      <c r="P263" s="211"/>
      <c r="Q263" s="211"/>
      <c r="R263" s="140"/>
      <c r="T263" s="141" t="s">
        <v>5</v>
      </c>
      <c r="U263" s="42" t="s">
        <v>35</v>
      </c>
      <c r="V263" s="142">
        <v>0</v>
      </c>
      <c r="W263" s="142">
        <f>V263*K263</f>
        <v>0</v>
      </c>
      <c r="X263" s="142">
        <v>0.13100000000000001</v>
      </c>
      <c r="Y263" s="142">
        <f>X263*K263</f>
        <v>0.25152000000000002</v>
      </c>
      <c r="Z263" s="142">
        <v>0</v>
      </c>
      <c r="AA263" s="143">
        <f>Z263*K263</f>
        <v>0</v>
      </c>
      <c r="AR263" s="20" t="s">
        <v>178</v>
      </c>
      <c r="AT263" s="20" t="s">
        <v>185</v>
      </c>
      <c r="AU263" s="20" t="s">
        <v>88</v>
      </c>
      <c r="AY263" s="20" t="s">
        <v>133</v>
      </c>
      <c r="BE263" s="144">
        <f>IF(U263="základní",N263,0)</f>
        <v>0</v>
      </c>
      <c r="BF263" s="144">
        <f>IF(U263="snížená",N263,0)</f>
        <v>0</v>
      </c>
      <c r="BG263" s="144">
        <f>IF(U263="zákl. přenesená",N263,0)</f>
        <v>0</v>
      </c>
      <c r="BH263" s="144">
        <f>IF(U263="sníž. přenesená",N263,0)</f>
        <v>0</v>
      </c>
      <c r="BI263" s="144">
        <f>IF(U263="nulová",N263,0)</f>
        <v>0</v>
      </c>
      <c r="BJ263" s="20" t="s">
        <v>77</v>
      </c>
      <c r="BK263" s="144">
        <f>ROUND(L263*K263,2)</f>
        <v>0</v>
      </c>
      <c r="BL263" s="20" t="s">
        <v>138</v>
      </c>
      <c r="BM263" s="20" t="s">
        <v>398</v>
      </c>
    </row>
    <row r="264" spans="2:65" s="10" customFormat="1" ht="16.5" customHeight="1">
      <c r="B264" s="146"/>
      <c r="C264" s="147"/>
      <c r="D264" s="147"/>
      <c r="E264" s="148" t="s">
        <v>5</v>
      </c>
      <c r="F264" s="214" t="s">
        <v>388</v>
      </c>
      <c r="G264" s="215"/>
      <c r="H264" s="215"/>
      <c r="I264" s="215"/>
      <c r="J264" s="147"/>
      <c r="K264" s="149">
        <v>1.92</v>
      </c>
      <c r="L264" s="147"/>
      <c r="M264" s="147"/>
      <c r="N264" s="147"/>
      <c r="O264" s="147"/>
      <c r="P264" s="147"/>
      <c r="Q264" s="147"/>
      <c r="R264" s="150"/>
      <c r="T264" s="151"/>
      <c r="U264" s="147"/>
      <c r="V264" s="147"/>
      <c r="W264" s="147"/>
      <c r="X264" s="147"/>
      <c r="Y264" s="147"/>
      <c r="Z264" s="147"/>
      <c r="AA264" s="152"/>
      <c r="AT264" s="153" t="s">
        <v>143</v>
      </c>
      <c r="AU264" s="153" t="s">
        <v>88</v>
      </c>
      <c r="AV264" s="10" t="s">
        <v>88</v>
      </c>
      <c r="AW264" s="10" t="s">
        <v>28</v>
      </c>
      <c r="AX264" s="10" t="s">
        <v>77</v>
      </c>
      <c r="AY264" s="153" t="s">
        <v>133</v>
      </c>
    </row>
    <row r="265" spans="2:65" s="1" customFormat="1" ht="25.5" customHeight="1">
      <c r="B265" s="135"/>
      <c r="C265" s="136" t="s">
        <v>399</v>
      </c>
      <c r="D265" s="136" t="s">
        <v>134</v>
      </c>
      <c r="E265" s="137" t="s">
        <v>400</v>
      </c>
      <c r="F265" s="208" t="s">
        <v>401</v>
      </c>
      <c r="G265" s="208"/>
      <c r="H265" s="208"/>
      <c r="I265" s="208"/>
      <c r="J265" s="138" t="s">
        <v>156</v>
      </c>
      <c r="K265" s="139">
        <v>141</v>
      </c>
      <c r="L265" s="211"/>
      <c r="M265" s="211"/>
      <c r="N265" s="211">
        <f>ROUND(L265*K265,2)</f>
        <v>0</v>
      </c>
      <c r="O265" s="211"/>
      <c r="P265" s="211"/>
      <c r="Q265" s="211"/>
      <c r="R265" s="140"/>
      <c r="T265" s="141" t="s">
        <v>5</v>
      </c>
      <c r="U265" s="42" t="s">
        <v>35</v>
      </c>
      <c r="V265" s="142">
        <v>3.2549999999999999</v>
      </c>
      <c r="W265" s="142">
        <f>V265*K265</f>
        <v>458.95499999999998</v>
      </c>
      <c r="X265" s="142">
        <v>1.17E-3</v>
      </c>
      <c r="Y265" s="142">
        <f>X265*K265</f>
        <v>0.16497000000000001</v>
      </c>
      <c r="Z265" s="142">
        <v>0</v>
      </c>
      <c r="AA265" s="143">
        <f>Z265*K265</f>
        <v>0</v>
      </c>
      <c r="AR265" s="20" t="s">
        <v>138</v>
      </c>
      <c r="AT265" s="20" t="s">
        <v>134</v>
      </c>
      <c r="AU265" s="20" t="s">
        <v>88</v>
      </c>
      <c r="AY265" s="20" t="s">
        <v>133</v>
      </c>
      <c r="BE265" s="144">
        <f>IF(U265="základní",N265,0)</f>
        <v>0</v>
      </c>
      <c r="BF265" s="144">
        <f>IF(U265="snížená",N265,0)</f>
        <v>0</v>
      </c>
      <c r="BG265" s="144">
        <f>IF(U265="zákl. přenesená",N265,0)</f>
        <v>0</v>
      </c>
      <c r="BH265" s="144">
        <f>IF(U265="sníž. přenesená",N265,0)</f>
        <v>0</v>
      </c>
      <c r="BI265" s="144">
        <f>IF(U265="nulová",N265,0)</f>
        <v>0</v>
      </c>
      <c r="BJ265" s="20" t="s">
        <v>77</v>
      </c>
      <c r="BK265" s="144">
        <f>ROUND(L265*K265,2)</f>
        <v>0</v>
      </c>
      <c r="BL265" s="20" t="s">
        <v>138</v>
      </c>
      <c r="BM265" s="20" t="s">
        <v>402</v>
      </c>
    </row>
    <row r="266" spans="2:65" s="1" customFormat="1" ht="48" customHeight="1">
      <c r="B266" s="33"/>
      <c r="C266" s="34"/>
      <c r="D266" s="34"/>
      <c r="E266" s="34"/>
      <c r="F266" s="209" t="s">
        <v>403</v>
      </c>
      <c r="G266" s="210"/>
      <c r="H266" s="210"/>
      <c r="I266" s="210"/>
      <c r="J266" s="34"/>
      <c r="K266" s="34"/>
      <c r="L266" s="34"/>
      <c r="M266" s="34"/>
      <c r="N266" s="34"/>
      <c r="O266" s="34"/>
      <c r="P266" s="34"/>
      <c r="Q266" s="34"/>
      <c r="R266" s="35"/>
      <c r="T266" s="145"/>
      <c r="U266" s="34"/>
      <c r="V266" s="34"/>
      <c r="W266" s="34"/>
      <c r="X266" s="34"/>
      <c r="Y266" s="34"/>
      <c r="Z266" s="34"/>
      <c r="AA266" s="72"/>
      <c r="AT266" s="20" t="s">
        <v>141</v>
      </c>
      <c r="AU266" s="20" t="s">
        <v>88</v>
      </c>
    </row>
    <row r="267" spans="2:65" s="10" customFormat="1" ht="16.5" customHeight="1">
      <c r="B267" s="146"/>
      <c r="C267" s="147"/>
      <c r="D267" s="147"/>
      <c r="E267" s="148" t="s">
        <v>5</v>
      </c>
      <c r="F267" s="206" t="s">
        <v>404</v>
      </c>
      <c r="G267" s="207"/>
      <c r="H267" s="207"/>
      <c r="I267" s="207"/>
      <c r="J267" s="147"/>
      <c r="K267" s="149">
        <v>141</v>
      </c>
      <c r="L267" s="147"/>
      <c r="M267" s="147"/>
      <c r="N267" s="147"/>
      <c r="O267" s="147"/>
      <c r="P267" s="147"/>
      <c r="Q267" s="147"/>
      <c r="R267" s="150"/>
      <c r="T267" s="151"/>
      <c r="U267" s="147"/>
      <c r="V267" s="147"/>
      <c r="W267" s="147"/>
      <c r="X267" s="147"/>
      <c r="Y267" s="147"/>
      <c r="Z267" s="147"/>
      <c r="AA267" s="152"/>
      <c r="AT267" s="153" t="s">
        <v>143</v>
      </c>
      <c r="AU267" s="153" t="s">
        <v>88</v>
      </c>
      <c r="AV267" s="10" t="s">
        <v>88</v>
      </c>
      <c r="AW267" s="10" t="s">
        <v>28</v>
      </c>
      <c r="AX267" s="10" t="s">
        <v>77</v>
      </c>
      <c r="AY267" s="153" t="s">
        <v>133</v>
      </c>
    </row>
    <row r="268" spans="2:65" s="1" customFormat="1" ht="25.5" customHeight="1">
      <c r="B268" s="135"/>
      <c r="C268" s="136" t="s">
        <v>405</v>
      </c>
      <c r="D268" s="136" t="s">
        <v>134</v>
      </c>
      <c r="E268" s="137" t="s">
        <v>406</v>
      </c>
      <c r="F268" s="208" t="s">
        <v>407</v>
      </c>
      <c r="G268" s="208"/>
      <c r="H268" s="208"/>
      <c r="I268" s="208"/>
      <c r="J268" s="138" t="s">
        <v>156</v>
      </c>
      <c r="K268" s="139">
        <v>141</v>
      </c>
      <c r="L268" s="211"/>
      <c r="M268" s="211"/>
      <c r="N268" s="211">
        <f>ROUND(L268*K268,2)</f>
        <v>0</v>
      </c>
      <c r="O268" s="211"/>
      <c r="P268" s="211"/>
      <c r="Q268" s="211"/>
      <c r="R268" s="140"/>
      <c r="T268" s="141" t="s">
        <v>5</v>
      </c>
      <c r="U268" s="42" t="s">
        <v>35</v>
      </c>
      <c r="V268" s="142">
        <v>1.327</v>
      </c>
      <c r="W268" s="142">
        <f>V268*K268</f>
        <v>187.107</v>
      </c>
      <c r="X268" s="142">
        <v>6.6E-4</v>
      </c>
      <c r="Y268" s="142">
        <f>X268*K268</f>
        <v>9.3060000000000004E-2</v>
      </c>
      <c r="Z268" s="142">
        <v>0</v>
      </c>
      <c r="AA268" s="143">
        <f>Z268*K268</f>
        <v>0</v>
      </c>
      <c r="AR268" s="20" t="s">
        <v>138</v>
      </c>
      <c r="AT268" s="20" t="s">
        <v>134</v>
      </c>
      <c r="AU268" s="20" t="s">
        <v>88</v>
      </c>
      <c r="AY268" s="20" t="s">
        <v>133</v>
      </c>
      <c r="BE268" s="144">
        <f>IF(U268="základní",N268,0)</f>
        <v>0</v>
      </c>
      <c r="BF268" s="144">
        <f>IF(U268="snížená",N268,0)</f>
        <v>0</v>
      </c>
      <c r="BG268" s="144">
        <f>IF(U268="zákl. přenesená",N268,0)</f>
        <v>0</v>
      </c>
      <c r="BH268" s="144">
        <f>IF(U268="sníž. přenesená",N268,0)</f>
        <v>0</v>
      </c>
      <c r="BI268" s="144">
        <f>IF(U268="nulová",N268,0)</f>
        <v>0</v>
      </c>
      <c r="BJ268" s="20" t="s">
        <v>77</v>
      </c>
      <c r="BK268" s="144">
        <f>ROUND(L268*K268,2)</f>
        <v>0</v>
      </c>
      <c r="BL268" s="20" t="s">
        <v>138</v>
      </c>
      <c r="BM268" s="20" t="s">
        <v>408</v>
      </c>
    </row>
    <row r="269" spans="2:65" s="1" customFormat="1" ht="72" customHeight="1">
      <c r="B269" s="33"/>
      <c r="C269" s="34"/>
      <c r="D269" s="34"/>
      <c r="E269" s="34"/>
      <c r="F269" s="209" t="s">
        <v>409</v>
      </c>
      <c r="G269" s="210"/>
      <c r="H269" s="210"/>
      <c r="I269" s="210"/>
      <c r="J269" s="34"/>
      <c r="K269" s="34"/>
      <c r="L269" s="34"/>
      <c r="M269" s="34"/>
      <c r="N269" s="34"/>
      <c r="O269" s="34"/>
      <c r="P269" s="34"/>
      <c r="Q269" s="34"/>
      <c r="R269" s="35"/>
      <c r="T269" s="145"/>
      <c r="U269" s="34"/>
      <c r="V269" s="34"/>
      <c r="W269" s="34"/>
      <c r="X269" s="34"/>
      <c r="Y269" s="34"/>
      <c r="Z269" s="34"/>
      <c r="AA269" s="72"/>
      <c r="AT269" s="20" t="s">
        <v>141</v>
      </c>
      <c r="AU269" s="20" t="s">
        <v>88</v>
      </c>
    </row>
    <row r="270" spans="2:65" s="10" customFormat="1" ht="16.5" customHeight="1">
      <c r="B270" s="146"/>
      <c r="C270" s="147"/>
      <c r="D270" s="147"/>
      <c r="E270" s="148" t="s">
        <v>5</v>
      </c>
      <c r="F270" s="206" t="s">
        <v>404</v>
      </c>
      <c r="G270" s="207"/>
      <c r="H270" s="207"/>
      <c r="I270" s="207"/>
      <c r="J270" s="147"/>
      <c r="K270" s="149">
        <v>141</v>
      </c>
      <c r="L270" s="147"/>
      <c r="M270" s="147"/>
      <c r="N270" s="147"/>
      <c r="O270" s="147"/>
      <c r="P270" s="147"/>
      <c r="Q270" s="147"/>
      <c r="R270" s="150"/>
      <c r="T270" s="151"/>
      <c r="U270" s="147"/>
      <c r="V270" s="147"/>
      <c r="W270" s="147"/>
      <c r="X270" s="147"/>
      <c r="Y270" s="147"/>
      <c r="Z270" s="147"/>
      <c r="AA270" s="152"/>
      <c r="AT270" s="153" t="s">
        <v>143</v>
      </c>
      <c r="AU270" s="153" t="s">
        <v>88</v>
      </c>
      <c r="AV270" s="10" t="s">
        <v>88</v>
      </c>
      <c r="AW270" s="10" t="s">
        <v>28</v>
      </c>
      <c r="AX270" s="10" t="s">
        <v>77</v>
      </c>
      <c r="AY270" s="153" t="s">
        <v>133</v>
      </c>
    </row>
    <row r="271" spans="2:65" s="1" customFormat="1" ht="25.5" customHeight="1">
      <c r="B271" s="135"/>
      <c r="C271" s="136" t="s">
        <v>410</v>
      </c>
      <c r="D271" s="136" t="s">
        <v>134</v>
      </c>
      <c r="E271" s="137" t="s">
        <v>411</v>
      </c>
      <c r="F271" s="208" t="s">
        <v>412</v>
      </c>
      <c r="G271" s="208"/>
      <c r="H271" s="208"/>
      <c r="I271" s="208"/>
      <c r="J271" s="138" t="s">
        <v>156</v>
      </c>
      <c r="K271" s="139">
        <v>90</v>
      </c>
      <c r="L271" s="211"/>
      <c r="M271" s="211"/>
      <c r="N271" s="211">
        <f>ROUND(L271*K271,2)</f>
        <v>0</v>
      </c>
      <c r="O271" s="211"/>
      <c r="P271" s="211"/>
      <c r="Q271" s="211"/>
      <c r="R271" s="140"/>
      <c r="T271" s="141" t="s">
        <v>5</v>
      </c>
      <c r="U271" s="42" t="s">
        <v>35</v>
      </c>
      <c r="V271" s="142">
        <v>3.0000000000000001E-3</v>
      </c>
      <c r="W271" s="142">
        <f>V271*K271</f>
        <v>0.27</v>
      </c>
      <c r="X271" s="142">
        <v>2.0000000000000001E-4</v>
      </c>
      <c r="Y271" s="142">
        <f>X271*K271</f>
        <v>1.8000000000000002E-2</v>
      </c>
      <c r="Z271" s="142">
        <v>0</v>
      </c>
      <c r="AA271" s="143">
        <f>Z271*K271</f>
        <v>0</v>
      </c>
      <c r="AR271" s="20" t="s">
        <v>138</v>
      </c>
      <c r="AT271" s="20" t="s">
        <v>134</v>
      </c>
      <c r="AU271" s="20" t="s">
        <v>88</v>
      </c>
      <c r="AY271" s="20" t="s">
        <v>133</v>
      </c>
      <c r="BE271" s="144">
        <f>IF(U271="základní",N271,0)</f>
        <v>0</v>
      </c>
      <c r="BF271" s="144">
        <f>IF(U271="snížená",N271,0)</f>
        <v>0</v>
      </c>
      <c r="BG271" s="144">
        <f>IF(U271="zákl. přenesená",N271,0)</f>
        <v>0</v>
      </c>
      <c r="BH271" s="144">
        <f>IF(U271="sníž. přenesená",N271,0)</f>
        <v>0</v>
      </c>
      <c r="BI271" s="144">
        <f>IF(U271="nulová",N271,0)</f>
        <v>0</v>
      </c>
      <c r="BJ271" s="20" t="s">
        <v>77</v>
      </c>
      <c r="BK271" s="144">
        <f>ROUND(L271*K271,2)</f>
        <v>0</v>
      </c>
      <c r="BL271" s="20" t="s">
        <v>138</v>
      </c>
      <c r="BM271" s="20" t="s">
        <v>413</v>
      </c>
    </row>
    <row r="272" spans="2:65" s="1" customFormat="1" ht="24" customHeight="1">
      <c r="B272" s="33"/>
      <c r="C272" s="34"/>
      <c r="D272" s="34"/>
      <c r="E272" s="34"/>
      <c r="F272" s="209" t="s">
        <v>414</v>
      </c>
      <c r="G272" s="210"/>
      <c r="H272" s="210"/>
      <c r="I272" s="210"/>
      <c r="J272" s="34"/>
      <c r="K272" s="34"/>
      <c r="L272" s="34"/>
      <c r="M272" s="34"/>
      <c r="N272" s="34"/>
      <c r="O272" s="34"/>
      <c r="P272" s="34"/>
      <c r="Q272" s="34"/>
      <c r="R272" s="35"/>
      <c r="T272" s="145"/>
      <c r="U272" s="34"/>
      <c r="V272" s="34"/>
      <c r="W272" s="34"/>
      <c r="X272" s="34"/>
      <c r="Y272" s="34"/>
      <c r="Z272" s="34"/>
      <c r="AA272" s="72"/>
      <c r="AT272" s="20" t="s">
        <v>141</v>
      </c>
      <c r="AU272" s="20" t="s">
        <v>88</v>
      </c>
    </row>
    <row r="273" spans="2:65" s="10" customFormat="1" ht="16.5" customHeight="1">
      <c r="B273" s="146"/>
      <c r="C273" s="147"/>
      <c r="D273" s="147"/>
      <c r="E273" s="148" t="s">
        <v>5</v>
      </c>
      <c r="F273" s="206" t="s">
        <v>415</v>
      </c>
      <c r="G273" s="207"/>
      <c r="H273" s="207"/>
      <c r="I273" s="207"/>
      <c r="J273" s="147"/>
      <c r="K273" s="149">
        <v>90</v>
      </c>
      <c r="L273" s="147"/>
      <c r="M273" s="147"/>
      <c r="N273" s="147"/>
      <c r="O273" s="147"/>
      <c r="P273" s="147"/>
      <c r="Q273" s="147"/>
      <c r="R273" s="150"/>
      <c r="T273" s="151"/>
      <c r="U273" s="147"/>
      <c r="V273" s="147"/>
      <c r="W273" s="147"/>
      <c r="X273" s="147"/>
      <c r="Y273" s="147"/>
      <c r="Z273" s="147"/>
      <c r="AA273" s="152"/>
      <c r="AT273" s="153" t="s">
        <v>143</v>
      </c>
      <c r="AU273" s="153" t="s">
        <v>88</v>
      </c>
      <c r="AV273" s="10" t="s">
        <v>88</v>
      </c>
      <c r="AW273" s="10" t="s">
        <v>28</v>
      </c>
      <c r="AX273" s="10" t="s">
        <v>77</v>
      </c>
      <c r="AY273" s="153" t="s">
        <v>133</v>
      </c>
    </row>
    <row r="274" spans="2:65" s="1" customFormat="1" ht="38.25" customHeight="1">
      <c r="B274" s="135"/>
      <c r="C274" s="136" t="s">
        <v>416</v>
      </c>
      <c r="D274" s="136" t="s">
        <v>134</v>
      </c>
      <c r="E274" s="137" t="s">
        <v>417</v>
      </c>
      <c r="F274" s="208" t="s">
        <v>418</v>
      </c>
      <c r="G274" s="208"/>
      <c r="H274" s="208"/>
      <c r="I274" s="208"/>
      <c r="J274" s="138" t="s">
        <v>156</v>
      </c>
      <c r="K274" s="139">
        <v>74</v>
      </c>
      <c r="L274" s="211"/>
      <c r="M274" s="211"/>
      <c r="N274" s="211">
        <f>ROUND(L274*K274,2)</f>
        <v>0</v>
      </c>
      <c r="O274" s="211"/>
      <c r="P274" s="211"/>
      <c r="Q274" s="211"/>
      <c r="R274" s="140"/>
      <c r="T274" s="141" t="s">
        <v>5</v>
      </c>
      <c r="U274" s="42" t="s">
        <v>35</v>
      </c>
      <c r="V274" s="142">
        <v>0.28100000000000003</v>
      </c>
      <c r="W274" s="142">
        <f>V274*K274</f>
        <v>20.794</v>
      </c>
      <c r="X274" s="142">
        <v>0.14321</v>
      </c>
      <c r="Y274" s="142">
        <f>X274*K274</f>
        <v>10.59754</v>
      </c>
      <c r="Z274" s="142">
        <v>0</v>
      </c>
      <c r="AA274" s="143">
        <f>Z274*K274</f>
        <v>0</v>
      </c>
      <c r="AR274" s="20" t="s">
        <v>138</v>
      </c>
      <c r="AT274" s="20" t="s">
        <v>134</v>
      </c>
      <c r="AU274" s="20" t="s">
        <v>88</v>
      </c>
      <c r="AY274" s="20" t="s">
        <v>133</v>
      </c>
      <c r="BE274" s="144">
        <f>IF(U274="základní",N274,0)</f>
        <v>0</v>
      </c>
      <c r="BF274" s="144">
        <f>IF(U274="snížená",N274,0)</f>
        <v>0</v>
      </c>
      <c r="BG274" s="144">
        <f>IF(U274="zákl. přenesená",N274,0)</f>
        <v>0</v>
      </c>
      <c r="BH274" s="144">
        <f>IF(U274="sníž. přenesená",N274,0)</f>
        <v>0</v>
      </c>
      <c r="BI274" s="144">
        <f>IF(U274="nulová",N274,0)</f>
        <v>0</v>
      </c>
      <c r="BJ274" s="20" t="s">
        <v>77</v>
      </c>
      <c r="BK274" s="144">
        <f>ROUND(L274*K274,2)</f>
        <v>0</v>
      </c>
      <c r="BL274" s="20" t="s">
        <v>138</v>
      </c>
      <c r="BM274" s="20" t="s">
        <v>419</v>
      </c>
    </row>
    <row r="275" spans="2:65" s="10" customFormat="1" ht="16.5" customHeight="1">
      <c r="B275" s="146"/>
      <c r="C275" s="147"/>
      <c r="D275" s="147"/>
      <c r="E275" s="148" t="s">
        <v>5</v>
      </c>
      <c r="F275" s="214" t="s">
        <v>420</v>
      </c>
      <c r="G275" s="215"/>
      <c r="H275" s="215"/>
      <c r="I275" s="215"/>
      <c r="J275" s="147"/>
      <c r="K275" s="149">
        <v>74</v>
      </c>
      <c r="L275" s="147"/>
      <c r="M275" s="147"/>
      <c r="N275" s="147"/>
      <c r="O275" s="147"/>
      <c r="P275" s="147"/>
      <c r="Q275" s="147"/>
      <c r="R275" s="150"/>
      <c r="T275" s="151"/>
      <c r="U275" s="147"/>
      <c r="V275" s="147"/>
      <c r="W275" s="147"/>
      <c r="X275" s="147"/>
      <c r="Y275" s="147"/>
      <c r="Z275" s="147"/>
      <c r="AA275" s="152"/>
      <c r="AT275" s="153" t="s">
        <v>143</v>
      </c>
      <c r="AU275" s="153" t="s">
        <v>88</v>
      </c>
      <c r="AV275" s="10" t="s">
        <v>88</v>
      </c>
      <c r="AW275" s="10" t="s">
        <v>28</v>
      </c>
      <c r="AX275" s="10" t="s">
        <v>77</v>
      </c>
      <c r="AY275" s="153" t="s">
        <v>133</v>
      </c>
    </row>
    <row r="276" spans="2:65" s="1" customFormat="1" ht="25.5" customHeight="1">
      <c r="B276" s="135"/>
      <c r="C276" s="154" t="s">
        <v>421</v>
      </c>
      <c r="D276" s="154" t="s">
        <v>185</v>
      </c>
      <c r="E276" s="155" t="s">
        <v>422</v>
      </c>
      <c r="F276" s="218" t="s">
        <v>423</v>
      </c>
      <c r="G276" s="218"/>
      <c r="H276" s="218"/>
      <c r="I276" s="218"/>
      <c r="J276" s="156" t="s">
        <v>204</v>
      </c>
      <c r="K276" s="157">
        <v>44</v>
      </c>
      <c r="L276" s="219"/>
      <c r="M276" s="219"/>
      <c r="N276" s="219">
        <f>ROUND(L276*K276,2)</f>
        <v>0</v>
      </c>
      <c r="O276" s="211"/>
      <c r="P276" s="211"/>
      <c r="Q276" s="211"/>
      <c r="R276" s="140"/>
      <c r="T276" s="141" t="s">
        <v>5</v>
      </c>
      <c r="U276" s="42" t="s">
        <v>35</v>
      </c>
      <c r="V276" s="142">
        <v>0</v>
      </c>
      <c r="W276" s="142">
        <f>V276*K276</f>
        <v>0</v>
      </c>
      <c r="X276" s="142">
        <v>0.05</v>
      </c>
      <c r="Y276" s="142">
        <f>X276*K276</f>
        <v>2.2000000000000002</v>
      </c>
      <c r="Z276" s="142">
        <v>0</v>
      </c>
      <c r="AA276" s="143">
        <f>Z276*K276</f>
        <v>0</v>
      </c>
      <c r="AR276" s="20" t="s">
        <v>178</v>
      </c>
      <c r="AT276" s="20" t="s">
        <v>185</v>
      </c>
      <c r="AU276" s="20" t="s">
        <v>88</v>
      </c>
      <c r="AY276" s="20" t="s">
        <v>133</v>
      </c>
      <c r="BE276" s="144">
        <f>IF(U276="základní",N276,0)</f>
        <v>0</v>
      </c>
      <c r="BF276" s="144">
        <f>IF(U276="snížená",N276,0)</f>
        <v>0</v>
      </c>
      <c r="BG276" s="144">
        <f>IF(U276="zákl. přenesená",N276,0)</f>
        <v>0</v>
      </c>
      <c r="BH276" s="144">
        <f>IF(U276="sníž. přenesená",N276,0)</f>
        <v>0</v>
      </c>
      <c r="BI276" s="144">
        <f>IF(U276="nulová",N276,0)</f>
        <v>0</v>
      </c>
      <c r="BJ276" s="20" t="s">
        <v>77</v>
      </c>
      <c r="BK276" s="144">
        <f>ROUND(L276*K276,2)</f>
        <v>0</v>
      </c>
      <c r="BL276" s="20" t="s">
        <v>138</v>
      </c>
      <c r="BM276" s="20" t="s">
        <v>424</v>
      </c>
    </row>
    <row r="277" spans="2:65" s="1" customFormat="1" ht="16.5" customHeight="1">
      <c r="B277" s="33"/>
      <c r="C277" s="34"/>
      <c r="D277" s="34"/>
      <c r="E277" s="34"/>
      <c r="F277" s="209" t="s">
        <v>425</v>
      </c>
      <c r="G277" s="210"/>
      <c r="H277" s="210"/>
      <c r="I277" s="210"/>
      <c r="J277" s="34"/>
      <c r="K277" s="34"/>
      <c r="L277" s="34"/>
      <c r="M277" s="34"/>
      <c r="N277" s="34"/>
      <c r="O277" s="34"/>
      <c r="P277" s="34"/>
      <c r="Q277" s="34"/>
      <c r="R277" s="35"/>
      <c r="T277" s="145"/>
      <c r="U277" s="34"/>
      <c r="V277" s="34"/>
      <c r="W277" s="34"/>
      <c r="X277" s="34"/>
      <c r="Y277" s="34"/>
      <c r="Z277" s="34"/>
      <c r="AA277" s="72"/>
      <c r="AT277" s="20" t="s">
        <v>141</v>
      </c>
      <c r="AU277" s="20" t="s">
        <v>88</v>
      </c>
    </row>
    <row r="278" spans="2:65" s="10" customFormat="1" ht="16.5" customHeight="1">
      <c r="B278" s="146"/>
      <c r="C278" s="147"/>
      <c r="D278" s="147"/>
      <c r="E278" s="148" t="s">
        <v>5</v>
      </c>
      <c r="F278" s="206" t="s">
        <v>269</v>
      </c>
      <c r="G278" s="207"/>
      <c r="H278" s="207"/>
      <c r="I278" s="207"/>
      <c r="J278" s="147"/>
      <c r="K278" s="149">
        <v>44</v>
      </c>
      <c r="L278" s="147"/>
      <c r="M278" s="147"/>
      <c r="N278" s="147"/>
      <c r="O278" s="147"/>
      <c r="P278" s="147"/>
      <c r="Q278" s="147"/>
      <c r="R278" s="150"/>
      <c r="T278" s="151"/>
      <c r="U278" s="147"/>
      <c r="V278" s="147"/>
      <c r="W278" s="147"/>
      <c r="X278" s="147"/>
      <c r="Y278" s="147"/>
      <c r="Z278" s="147"/>
      <c r="AA278" s="152"/>
      <c r="AT278" s="153" t="s">
        <v>143</v>
      </c>
      <c r="AU278" s="153" t="s">
        <v>88</v>
      </c>
      <c r="AV278" s="10" t="s">
        <v>88</v>
      </c>
      <c r="AW278" s="10" t="s">
        <v>28</v>
      </c>
      <c r="AX278" s="10" t="s">
        <v>77</v>
      </c>
      <c r="AY278" s="153" t="s">
        <v>133</v>
      </c>
    </row>
    <row r="279" spans="2:65" s="1" customFormat="1" ht="25.5" customHeight="1">
      <c r="B279" s="135"/>
      <c r="C279" s="154" t="s">
        <v>426</v>
      </c>
      <c r="D279" s="154" t="s">
        <v>185</v>
      </c>
      <c r="E279" s="155" t="s">
        <v>427</v>
      </c>
      <c r="F279" s="218" t="s">
        <v>428</v>
      </c>
      <c r="G279" s="218"/>
      <c r="H279" s="218"/>
      <c r="I279" s="218"/>
      <c r="J279" s="156" t="s">
        <v>156</v>
      </c>
      <c r="K279" s="157">
        <v>74</v>
      </c>
      <c r="L279" s="219"/>
      <c r="M279" s="219"/>
      <c r="N279" s="219">
        <f>ROUND(L279*K279,2)</f>
        <v>0</v>
      </c>
      <c r="O279" s="211"/>
      <c r="P279" s="211"/>
      <c r="Q279" s="211"/>
      <c r="R279" s="140"/>
      <c r="T279" s="141" t="s">
        <v>5</v>
      </c>
      <c r="U279" s="42" t="s">
        <v>35</v>
      </c>
      <c r="V279" s="142">
        <v>0</v>
      </c>
      <c r="W279" s="142">
        <f>V279*K279</f>
        <v>0</v>
      </c>
      <c r="X279" s="142">
        <v>0.10199999999999999</v>
      </c>
      <c r="Y279" s="142">
        <f>X279*K279</f>
        <v>7.5479999999999992</v>
      </c>
      <c r="Z279" s="142">
        <v>0</v>
      </c>
      <c r="AA279" s="143">
        <f>Z279*K279</f>
        <v>0</v>
      </c>
      <c r="AR279" s="20" t="s">
        <v>178</v>
      </c>
      <c r="AT279" s="20" t="s">
        <v>185</v>
      </c>
      <c r="AU279" s="20" t="s">
        <v>88</v>
      </c>
      <c r="AY279" s="20" t="s">
        <v>133</v>
      </c>
      <c r="BE279" s="144">
        <f>IF(U279="základní",N279,0)</f>
        <v>0</v>
      </c>
      <c r="BF279" s="144">
        <f>IF(U279="snížená",N279,0)</f>
        <v>0</v>
      </c>
      <c r="BG279" s="144">
        <f>IF(U279="zákl. přenesená",N279,0)</f>
        <v>0</v>
      </c>
      <c r="BH279" s="144">
        <f>IF(U279="sníž. přenesená",N279,0)</f>
        <v>0</v>
      </c>
      <c r="BI279" s="144">
        <f>IF(U279="nulová",N279,0)</f>
        <v>0</v>
      </c>
      <c r="BJ279" s="20" t="s">
        <v>77</v>
      </c>
      <c r="BK279" s="144">
        <f>ROUND(L279*K279,2)</f>
        <v>0</v>
      </c>
      <c r="BL279" s="20" t="s">
        <v>138</v>
      </c>
      <c r="BM279" s="20" t="s">
        <v>429</v>
      </c>
    </row>
    <row r="280" spans="2:65" s="1" customFormat="1" ht="38.25" customHeight="1">
      <c r="B280" s="135"/>
      <c r="C280" s="136" t="s">
        <v>430</v>
      </c>
      <c r="D280" s="136" t="s">
        <v>134</v>
      </c>
      <c r="E280" s="137" t="s">
        <v>431</v>
      </c>
      <c r="F280" s="208" t="s">
        <v>432</v>
      </c>
      <c r="G280" s="208"/>
      <c r="H280" s="208"/>
      <c r="I280" s="208"/>
      <c r="J280" s="138" t="s">
        <v>156</v>
      </c>
      <c r="K280" s="139">
        <v>109.2</v>
      </c>
      <c r="L280" s="211"/>
      <c r="M280" s="211"/>
      <c r="N280" s="211">
        <f>ROUND(L280*K280,2)</f>
        <v>0</v>
      </c>
      <c r="O280" s="211"/>
      <c r="P280" s="211"/>
      <c r="Q280" s="211"/>
      <c r="R280" s="140"/>
      <c r="T280" s="141" t="s">
        <v>5</v>
      </c>
      <c r="U280" s="42" t="s">
        <v>35</v>
      </c>
      <c r="V280" s="142">
        <v>0.25700000000000001</v>
      </c>
      <c r="W280" s="142">
        <f>V280*K280</f>
        <v>28.064400000000003</v>
      </c>
      <c r="X280" s="142">
        <v>3.4000000000000002E-4</v>
      </c>
      <c r="Y280" s="142">
        <f>X280*K280</f>
        <v>3.7128000000000001E-2</v>
      </c>
      <c r="Z280" s="142">
        <v>0</v>
      </c>
      <c r="AA280" s="143">
        <f>Z280*K280</f>
        <v>0</v>
      </c>
      <c r="AR280" s="20" t="s">
        <v>138</v>
      </c>
      <c r="AT280" s="20" t="s">
        <v>134</v>
      </c>
      <c r="AU280" s="20" t="s">
        <v>88</v>
      </c>
      <c r="AY280" s="20" t="s">
        <v>133</v>
      </c>
      <c r="BE280" s="144">
        <f>IF(U280="základní",N280,0)</f>
        <v>0</v>
      </c>
      <c r="BF280" s="144">
        <f>IF(U280="snížená",N280,0)</f>
        <v>0</v>
      </c>
      <c r="BG280" s="144">
        <f>IF(U280="zákl. přenesená",N280,0)</f>
        <v>0</v>
      </c>
      <c r="BH280" s="144">
        <f>IF(U280="sníž. přenesená",N280,0)</f>
        <v>0</v>
      </c>
      <c r="BI280" s="144">
        <f>IF(U280="nulová",N280,0)</f>
        <v>0</v>
      </c>
      <c r="BJ280" s="20" t="s">
        <v>77</v>
      </c>
      <c r="BK280" s="144">
        <f>ROUND(L280*K280,2)</f>
        <v>0</v>
      </c>
      <c r="BL280" s="20" t="s">
        <v>138</v>
      </c>
      <c r="BM280" s="20" t="s">
        <v>433</v>
      </c>
    </row>
    <row r="281" spans="2:65" s="1" customFormat="1" ht="36" customHeight="1">
      <c r="B281" s="33"/>
      <c r="C281" s="34"/>
      <c r="D281" s="34"/>
      <c r="E281" s="34"/>
      <c r="F281" s="209" t="s">
        <v>235</v>
      </c>
      <c r="G281" s="210"/>
      <c r="H281" s="210"/>
      <c r="I281" s="210"/>
      <c r="J281" s="34"/>
      <c r="K281" s="34"/>
      <c r="L281" s="34"/>
      <c r="M281" s="34"/>
      <c r="N281" s="34"/>
      <c r="O281" s="34"/>
      <c r="P281" s="34"/>
      <c r="Q281" s="34"/>
      <c r="R281" s="35"/>
      <c r="T281" s="145"/>
      <c r="U281" s="34"/>
      <c r="V281" s="34"/>
      <c r="W281" s="34"/>
      <c r="X281" s="34"/>
      <c r="Y281" s="34"/>
      <c r="Z281" s="34"/>
      <c r="AA281" s="72"/>
      <c r="AT281" s="20" t="s">
        <v>141</v>
      </c>
      <c r="AU281" s="20" t="s">
        <v>88</v>
      </c>
    </row>
    <row r="282" spans="2:65" s="10" customFormat="1" ht="16.5" customHeight="1">
      <c r="B282" s="146"/>
      <c r="C282" s="147"/>
      <c r="D282" s="147"/>
      <c r="E282" s="148" t="s">
        <v>5</v>
      </c>
      <c r="F282" s="206" t="s">
        <v>434</v>
      </c>
      <c r="G282" s="207"/>
      <c r="H282" s="207"/>
      <c r="I282" s="207"/>
      <c r="J282" s="147"/>
      <c r="K282" s="149">
        <v>109.2</v>
      </c>
      <c r="L282" s="147"/>
      <c r="M282" s="147"/>
      <c r="N282" s="147"/>
      <c r="O282" s="147"/>
      <c r="P282" s="147"/>
      <c r="Q282" s="147"/>
      <c r="R282" s="150"/>
      <c r="T282" s="151"/>
      <c r="U282" s="147"/>
      <c r="V282" s="147"/>
      <c r="W282" s="147"/>
      <c r="X282" s="147"/>
      <c r="Y282" s="147"/>
      <c r="Z282" s="147"/>
      <c r="AA282" s="152"/>
      <c r="AT282" s="153" t="s">
        <v>143</v>
      </c>
      <c r="AU282" s="153" t="s">
        <v>88</v>
      </c>
      <c r="AV282" s="10" t="s">
        <v>88</v>
      </c>
      <c r="AW282" s="10" t="s">
        <v>28</v>
      </c>
      <c r="AX282" s="10" t="s">
        <v>77</v>
      </c>
      <c r="AY282" s="153" t="s">
        <v>133</v>
      </c>
    </row>
    <row r="283" spans="2:65" s="1" customFormat="1" ht="25.5" customHeight="1">
      <c r="B283" s="135"/>
      <c r="C283" s="136" t="s">
        <v>435</v>
      </c>
      <c r="D283" s="136" t="s">
        <v>134</v>
      </c>
      <c r="E283" s="137" t="s">
        <v>436</v>
      </c>
      <c r="F283" s="208" t="s">
        <v>437</v>
      </c>
      <c r="G283" s="208"/>
      <c r="H283" s="208"/>
      <c r="I283" s="208"/>
      <c r="J283" s="138" t="s">
        <v>137</v>
      </c>
      <c r="K283" s="139">
        <v>10</v>
      </c>
      <c r="L283" s="211"/>
      <c r="M283" s="211"/>
      <c r="N283" s="211">
        <f>ROUND(L283*K283,2)</f>
        <v>0</v>
      </c>
      <c r="O283" s="211"/>
      <c r="P283" s="211"/>
      <c r="Q283" s="211"/>
      <c r="R283" s="140"/>
      <c r="T283" s="141" t="s">
        <v>5</v>
      </c>
      <c r="U283" s="42" t="s">
        <v>35</v>
      </c>
      <c r="V283" s="142">
        <v>0.2</v>
      </c>
      <c r="W283" s="142">
        <f>V283*K283</f>
        <v>2</v>
      </c>
      <c r="X283" s="142">
        <v>6.3000000000000003E-4</v>
      </c>
      <c r="Y283" s="142">
        <f>X283*K283</f>
        <v>6.3E-3</v>
      </c>
      <c r="Z283" s="142">
        <v>0</v>
      </c>
      <c r="AA283" s="143">
        <f>Z283*K283</f>
        <v>0</v>
      </c>
      <c r="AR283" s="20" t="s">
        <v>138</v>
      </c>
      <c r="AT283" s="20" t="s">
        <v>134</v>
      </c>
      <c r="AU283" s="20" t="s">
        <v>88</v>
      </c>
      <c r="AY283" s="20" t="s">
        <v>133</v>
      </c>
      <c r="BE283" s="144">
        <f>IF(U283="základní",N283,0)</f>
        <v>0</v>
      </c>
      <c r="BF283" s="144">
        <f>IF(U283="snížená",N283,0)</f>
        <v>0</v>
      </c>
      <c r="BG283" s="144">
        <f>IF(U283="zákl. přenesená",N283,0)</f>
        <v>0</v>
      </c>
      <c r="BH283" s="144">
        <f>IF(U283="sníž. přenesená",N283,0)</f>
        <v>0</v>
      </c>
      <c r="BI283" s="144">
        <f>IF(U283="nulová",N283,0)</f>
        <v>0</v>
      </c>
      <c r="BJ283" s="20" t="s">
        <v>77</v>
      </c>
      <c r="BK283" s="144">
        <f>ROUND(L283*K283,2)</f>
        <v>0</v>
      </c>
      <c r="BL283" s="20" t="s">
        <v>138</v>
      </c>
      <c r="BM283" s="20" t="s">
        <v>438</v>
      </c>
    </row>
    <row r="284" spans="2:65" s="1" customFormat="1" ht="16.5" customHeight="1">
      <c r="B284" s="33"/>
      <c r="C284" s="34"/>
      <c r="D284" s="34"/>
      <c r="E284" s="34"/>
      <c r="F284" s="209" t="s">
        <v>439</v>
      </c>
      <c r="G284" s="210"/>
      <c r="H284" s="210"/>
      <c r="I284" s="210"/>
      <c r="J284" s="34"/>
      <c r="K284" s="34"/>
      <c r="L284" s="34"/>
      <c r="M284" s="34"/>
      <c r="N284" s="34"/>
      <c r="O284" s="34"/>
      <c r="P284" s="34"/>
      <c r="Q284" s="34"/>
      <c r="R284" s="35"/>
      <c r="T284" s="145"/>
      <c r="U284" s="34"/>
      <c r="V284" s="34"/>
      <c r="W284" s="34"/>
      <c r="X284" s="34"/>
      <c r="Y284" s="34"/>
      <c r="Z284" s="34"/>
      <c r="AA284" s="72"/>
      <c r="AT284" s="20" t="s">
        <v>141</v>
      </c>
      <c r="AU284" s="20" t="s">
        <v>88</v>
      </c>
    </row>
    <row r="285" spans="2:65" s="10" customFormat="1" ht="16.5" customHeight="1">
      <c r="B285" s="146"/>
      <c r="C285" s="147"/>
      <c r="D285" s="147"/>
      <c r="E285" s="148" t="s">
        <v>5</v>
      </c>
      <c r="F285" s="206" t="s">
        <v>191</v>
      </c>
      <c r="G285" s="207"/>
      <c r="H285" s="207"/>
      <c r="I285" s="207"/>
      <c r="J285" s="147"/>
      <c r="K285" s="149">
        <v>10</v>
      </c>
      <c r="L285" s="147"/>
      <c r="M285" s="147"/>
      <c r="N285" s="147"/>
      <c r="O285" s="147"/>
      <c r="P285" s="147"/>
      <c r="Q285" s="147"/>
      <c r="R285" s="150"/>
      <c r="T285" s="151"/>
      <c r="U285" s="147"/>
      <c r="V285" s="147"/>
      <c r="W285" s="147"/>
      <c r="X285" s="147"/>
      <c r="Y285" s="147"/>
      <c r="Z285" s="147"/>
      <c r="AA285" s="152"/>
      <c r="AT285" s="153" t="s">
        <v>143</v>
      </c>
      <c r="AU285" s="153" t="s">
        <v>88</v>
      </c>
      <c r="AV285" s="10" t="s">
        <v>88</v>
      </c>
      <c r="AW285" s="10" t="s">
        <v>28</v>
      </c>
      <c r="AX285" s="10" t="s">
        <v>77</v>
      </c>
      <c r="AY285" s="153" t="s">
        <v>133</v>
      </c>
    </row>
    <row r="286" spans="2:65" s="1" customFormat="1" ht="38.25" customHeight="1">
      <c r="B286" s="135"/>
      <c r="C286" s="136" t="s">
        <v>440</v>
      </c>
      <c r="D286" s="136" t="s">
        <v>134</v>
      </c>
      <c r="E286" s="137" t="s">
        <v>441</v>
      </c>
      <c r="F286" s="208" t="s">
        <v>442</v>
      </c>
      <c r="G286" s="208"/>
      <c r="H286" s="208"/>
      <c r="I286" s="208"/>
      <c r="J286" s="138" t="s">
        <v>137</v>
      </c>
      <c r="K286" s="139">
        <v>276.89999999999998</v>
      </c>
      <c r="L286" s="211"/>
      <c r="M286" s="211"/>
      <c r="N286" s="211">
        <f>ROUND(L286*K286,2)</f>
        <v>0</v>
      </c>
      <c r="O286" s="211"/>
      <c r="P286" s="211"/>
      <c r="Q286" s="211"/>
      <c r="R286" s="140"/>
      <c r="T286" s="141" t="s">
        <v>5</v>
      </c>
      <c r="U286" s="42" t="s">
        <v>35</v>
      </c>
      <c r="V286" s="142">
        <v>0.16200000000000001</v>
      </c>
      <c r="W286" s="142">
        <f>V286*K286</f>
        <v>44.857799999999997</v>
      </c>
      <c r="X286" s="142">
        <v>0</v>
      </c>
      <c r="Y286" s="142">
        <f>X286*K286</f>
        <v>0</v>
      </c>
      <c r="Z286" s="142">
        <v>0</v>
      </c>
      <c r="AA286" s="143">
        <f>Z286*K286</f>
        <v>0</v>
      </c>
      <c r="AR286" s="20" t="s">
        <v>138</v>
      </c>
      <c r="AT286" s="20" t="s">
        <v>134</v>
      </c>
      <c r="AU286" s="20" t="s">
        <v>88</v>
      </c>
      <c r="AY286" s="20" t="s">
        <v>133</v>
      </c>
      <c r="BE286" s="144">
        <f>IF(U286="základní",N286,0)</f>
        <v>0</v>
      </c>
      <c r="BF286" s="144">
        <f>IF(U286="snížená",N286,0)</f>
        <v>0</v>
      </c>
      <c r="BG286" s="144">
        <f>IF(U286="zákl. přenesená",N286,0)</f>
        <v>0</v>
      </c>
      <c r="BH286" s="144">
        <f>IF(U286="sníž. přenesená",N286,0)</f>
        <v>0</v>
      </c>
      <c r="BI286" s="144">
        <f>IF(U286="nulová",N286,0)</f>
        <v>0</v>
      </c>
      <c r="BJ286" s="20" t="s">
        <v>77</v>
      </c>
      <c r="BK286" s="144">
        <f>ROUND(L286*K286,2)</f>
        <v>0</v>
      </c>
      <c r="BL286" s="20" t="s">
        <v>138</v>
      </c>
      <c r="BM286" s="20" t="s">
        <v>443</v>
      </c>
    </row>
    <row r="287" spans="2:65" s="10" customFormat="1" ht="16.5" customHeight="1">
      <c r="B287" s="146"/>
      <c r="C287" s="147"/>
      <c r="D287" s="147"/>
      <c r="E287" s="148" t="s">
        <v>5</v>
      </c>
      <c r="F287" s="214" t="s">
        <v>444</v>
      </c>
      <c r="G287" s="215"/>
      <c r="H287" s="215"/>
      <c r="I287" s="215"/>
      <c r="J287" s="147"/>
      <c r="K287" s="149">
        <v>276.89999999999998</v>
      </c>
      <c r="L287" s="147"/>
      <c r="M287" s="147"/>
      <c r="N287" s="147"/>
      <c r="O287" s="147"/>
      <c r="P287" s="147"/>
      <c r="Q287" s="147"/>
      <c r="R287" s="150"/>
      <c r="T287" s="151"/>
      <c r="U287" s="147"/>
      <c r="V287" s="147"/>
      <c r="W287" s="147"/>
      <c r="X287" s="147"/>
      <c r="Y287" s="147"/>
      <c r="Z287" s="147"/>
      <c r="AA287" s="152"/>
      <c r="AT287" s="153" t="s">
        <v>143</v>
      </c>
      <c r="AU287" s="153" t="s">
        <v>88</v>
      </c>
      <c r="AV287" s="10" t="s">
        <v>88</v>
      </c>
      <c r="AW287" s="10" t="s">
        <v>28</v>
      </c>
      <c r="AX287" s="10" t="s">
        <v>77</v>
      </c>
      <c r="AY287" s="153" t="s">
        <v>133</v>
      </c>
    </row>
    <row r="288" spans="2:65" s="1" customFormat="1" ht="38.25" customHeight="1">
      <c r="B288" s="135"/>
      <c r="C288" s="136" t="s">
        <v>445</v>
      </c>
      <c r="D288" s="136" t="s">
        <v>134</v>
      </c>
      <c r="E288" s="137" t="s">
        <v>446</v>
      </c>
      <c r="F288" s="208" t="s">
        <v>447</v>
      </c>
      <c r="G288" s="208"/>
      <c r="H288" s="208"/>
      <c r="I288" s="208"/>
      <c r="J288" s="138" t="s">
        <v>137</v>
      </c>
      <c r="K288" s="139">
        <v>8307</v>
      </c>
      <c r="L288" s="211"/>
      <c r="M288" s="211"/>
      <c r="N288" s="211">
        <f>ROUND(L288*K288,2)</f>
        <v>0</v>
      </c>
      <c r="O288" s="211"/>
      <c r="P288" s="211"/>
      <c r="Q288" s="211"/>
      <c r="R288" s="140"/>
      <c r="T288" s="141" t="s">
        <v>5</v>
      </c>
      <c r="U288" s="42" t="s">
        <v>35</v>
      </c>
      <c r="V288" s="142">
        <v>0</v>
      </c>
      <c r="W288" s="142">
        <f>V288*K288</f>
        <v>0</v>
      </c>
      <c r="X288" s="142">
        <v>0</v>
      </c>
      <c r="Y288" s="142">
        <f>X288*K288</f>
        <v>0</v>
      </c>
      <c r="Z288" s="142">
        <v>0</v>
      </c>
      <c r="AA288" s="143">
        <f>Z288*K288</f>
        <v>0</v>
      </c>
      <c r="AR288" s="20" t="s">
        <v>138</v>
      </c>
      <c r="AT288" s="20" t="s">
        <v>134</v>
      </c>
      <c r="AU288" s="20" t="s">
        <v>88</v>
      </c>
      <c r="AY288" s="20" t="s">
        <v>133</v>
      </c>
      <c r="BE288" s="144">
        <f>IF(U288="základní",N288,0)</f>
        <v>0</v>
      </c>
      <c r="BF288" s="144">
        <f>IF(U288="snížená",N288,0)</f>
        <v>0</v>
      </c>
      <c r="BG288" s="144">
        <f>IF(U288="zákl. přenesená",N288,0)</f>
        <v>0</v>
      </c>
      <c r="BH288" s="144">
        <f>IF(U288="sníž. přenesená",N288,0)</f>
        <v>0</v>
      </c>
      <c r="BI288" s="144">
        <f>IF(U288="nulová",N288,0)</f>
        <v>0</v>
      </c>
      <c r="BJ288" s="20" t="s">
        <v>77</v>
      </c>
      <c r="BK288" s="144">
        <f>ROUND(L288*K288,2)</f>
        <v>0</v>
      </c>
      <c r="BL288" s="20" t="s">
        <v>138</v>
      </c>
      <c r="BM288" s="20" t="s">
        <v>448</v>
      </c>
    </row>
    <row r="289" spans="2:65" s="10" customFormat="1" ht="16.5" customHeight="1">
      <c r="B289" s="146"/>
      <c r="C289" s="147"/>
      <c r="D289" s="147"/>
      <c r="E289" s="148" t="s">
        <v>5</v>
      </c>
      <c r="F289" s="214" t="s">
        <v>449</v>
      </c>
      <c r="G289" s="215"/>
      <c r="H289" s="215"/>
      <c r="I289" s="215"/>
      <c r="J289" s="147"/>
      <c r="K289" s="149">
        <v>8307</v>
      </c>
      <c r="L289" s="147"/>
      <c r="M289" s="147"/>
      <c r="N289" s="147"/>
      <c r="O289" s="147"/>
      <c r="P289" s="147"/>
      <c r="Q289" s="147"/>
      <c r="R289" s="150"/>
      <c r="T289" s="151"/>
      <c r="U289" s="147"/>
      <c r="V289" s="147"/>
      <c r="W289" s="147"/>
      <c r="X289" s="147"/>
      <c r="Y289" s="147"/>
      <c r="Z289" s="147"/>
      <c r="AA289" s="152"/>
      <c r="AT289" s="153" t="s">
        <v>143</v>
      </c>
      <c r="AU289" s="153" t="s">
        <v>88</v>
      </c>
      <c r="AV289" s="10" t="s">
        <v>88</v>
      </c>
      <c r="AW289" s="10" t="s">
        <v>28</v>
      </c>
      <c r="AX289" s="10" t="s">
        <v>77</v>
      </c>
      <c r="AY289" s="153" t="s">
        <v>133</v>
      </c>
    </row>
    <row r="290" spans="2:65" s="1" customFormat="1" ht="38.25" customHeight="1">
      <c r="B290" s="135"/>
      <c r="C290" s="136" t="s">
        <v>450</v>
      </c>
      <c r="D290" s="136" t="s">
        <v>134</v>
      </c>
      <c r="E290" s="137" t="s">
        <v>451</v>
      </c>
      <c r="F290" s="208" t="s">
        <v>452</v>
      </c>
      <c r="G290" s="208"/>
      <c r="H290" s="208"/>
      <c r="I290" s="208"/>
      <c r="J290" s="138" t="s">
        <v>137</v>
      </c>
      <c r="K290" s="139">
        <v>276.89999999999998</v>
      </c>
      <c r="L290" s="211"/>
      <c r="M290" s="211"/>
      <c r="N290" s="211">
        <f>ROUND(L290*K290,2)</f>
        <v>0</v>
      </c>
      <c r="O290" s="211"/>
      <c r="P290" s="211"/>
      <c r="Q290" s="211"/>
      <c r="R290" s="140"/>
      <c r="T290" s="141" t="s">
        <v>5</v>
      </c>
      <c r="U290" s="42" t="s">
        <v>35</v>
      </c>
      <c r="V290" s="142">
        <v>7.9000000000000001E-2</v>
      </c>
      <c r="W290" s="142">
        <f>V290*K290</f>
        <v>21.8751</v>
      </c>
      <c r="X290" s="142">
        <v>0</v>
      </c>
      <c r="Y290" s="142">
        <f>X290*K290</f>
        <v>0</v>
      </c>
      <c r="Z290" s="142">
        <v>0</v>
      </c>
      <c r="AA290" s="143">
        <f>Z290*K290</f>
        <v>0</v>
      </c>
      <c r="AR290" s="20" t="s">
        <v>138</v>
      </c>
      <c r="AT290" s="20" t="s">
        <v>134</v>
      </c>
      <c r="AU290" s="20" t="s">
        <v>88</v>
      </c>
      <c r="AY290" s="20" t="s">
        <v>133</v>
      </c>
      <c r="BE290" s="144">
        <f>IF(U290="základní",N290,0)</f>
        <v>0</v>
      </c>
      <c r="BF290" s="144">
        <f>IF(U290="snížená",N290,0)</f>
        <v>0</v>
      </c>
      <c r="BG290" s="144">
        <f>IF(U290="zákl. přenesená",N290,0)</f>
        <v>0</v>
      </c>
      <c r="BH290" s="144">
        <f>IF(U290="sníž. přenesená",N290,0)</f>
        <v>0</v>
      </c>
      <c r="BI290" s="144">
        <f>IF(U290="nulová",N290,0)</f>
        <v>0</v>
      </c>
      <c r="BJ290" s="20" t="s">
        <v>77</v>
      </c>
      <c r="BK290" s="144">
        <f>ROUND(L290*K290,2)</f>
        <v>0</v>
      </c>
      <c r="BL290" s="20" t="s">
        <v>138</v>
      </c>
      <c r="BM290" s="20" t="s">
        <v>453</v>
      </c>
    </row>
    <row r="291" spans="2:65" s="10" customFormat="1" ht="16.5" customHeight="1">
      <c r="B291" s="146"/>
      <c r="C291" s="147"/>
      <c r="D291" s="147"/>
      <c r="E291" s="148" t="s">
        <v>5</v>
      </c>
      <c r="F291" s="214" t="s">
        <v>444</v>
      </c>
      <c r="G291" s="215"/>
      <c r="H291" s="215"/>
      <c r="I291" s="215"/>
      <c r="J291" s="147"/>
      <c r="K291" s="149">
        <v>276.89999999999998</v>
      </c>
      <c r="L291" s="147"/>
      <c r="M291" s="147"/>
      <c r="N291" s="147"/>
      <c r="O291" s="147"/>
      <c r="P291" s="147"/>
      <c r="Q291" s="147"/>
      <c r="R291" s="150"/>
      <c r="T291" s="151"/>
      <c r="U291" s="147"/>
      <c r="V291" s="147"/>
      <c r="W291" s="147"/>
      <c r="X291" s="147"/>
      <c r="Y291" s="147"/>
      <c r="Z291" s="147"/>
      <c r="AA291" s="152"/>
      <c r="AT291" s="153" t="s">
        <v>143</v>
      </c>
      <c r="AU291" s="153" t="s">
        <v>88</v>
      </c>
      <c r="AV291" s="10" t="s">
        <v>88</v>
      </c>
      <c r="AW291" s="10" t="s">
        <v>28</v>
      </c>
      <c r="AX291" s="10" t="s">
        <v>77</v>
      </c>
      <c r="AY291" s="153" t="s">
        <v>133</v>
      </c>
    </row>
    <row r="292" spans="2:65" s="1" customFormat="1" ht="25.5" customHeight="1">
      <c r="B292" s="135"/>
      <c r="C292" s="136" t="s">
        <v>454</v>
      </c>
      <c r="D292" s="136" t="s">
        <v>134</v>
      </c>
      <c r="E292" s="137" t="s">
        <v>455</v>
      </c>
      <c r="F292" s="208" t="s">
        <v>456</v>
      </c>
      <c r="G292" s="208"/>
      <c r="H292" s="208"/>
      <c r="I292" s="208"/>
      <c r="J292" s="138" t="s">
        <v>162</v>
      </c>
      <c r="K292" s="139">
        <v>11.4</v>
      </c>
      <c r="L292" s="211"/>
      <c r="M292" s="211"/>
      <c r="N292" s="211">
        <f>ROUND(L292*K292,2)</f>
        <v>0</v>
      </c>
      <c r="O292" s="211"/>
      <c r="P292" s="211"/>
      <c r="Q292" s="211"/>
      <c r="R292" s="140"/>
      <c r="T292" s="141" t="s">
        <v>5</v>
      </c>
      <c r="U292" s="42" t="s">
        <v>35</v>
      </c>
      <c r="V292" s="142">
        <v>5.2359999999999998</v>
      </c>
      <c r="W292" s="142">
        <f>V292*K292</f>
        <v>59.690399999999997</v>
      </c>
      <c r="X292" s="142">
        <v>0.12</v>
      </c>
      <c r="Y292" s="142">
        <f>X292*K292</f>
        <v>1.3679999999999999</v>
      </c>
      <c r="Z292" s="142">
        <v>2.2000000000000002</v>
      </c>
      <c r="AA292" s="143">
        <f>Z292*K292</f>
        <v>25.080000000000002</v>
      </c>
      <c r="AR292" s="20" t="s">
        <v>138</v>
      </c>
      <c r="AT292" s="20" t="s">
        <v>134</v>
      </c>
      <c r="AU292" s="20" t="s">
        <v>88</v>
      </c>
      <c r="AY292" s="20" t="s">
        <v>133</v>
      </c>
      <c r="BE292" s="144">
        <f>IF(U292="základní",N292,0)</f>
        <v>0</v>
      </c>
      <c r="BF292" s="144">
        <f>IF(U292="snížená",N292,0)</f>
        <v>0</v>
      </c>
      <c r="BG292" s="144">
        <f>IF(U292="zákl. přenesená",N292,0)</f>
        <v>0</v>
      </c>
      <c r="BH292" s="144">
        <f>IF(U292="sníž. přenesená",N292,0)</f>
        <v>0</v>
      </c>
      <c r="BI292" s="144">
        <f>IF(U292="nulová",N292,0)</f>
        <v>0</v>
      </c>
      <c r="BJ292" s="20" t="s">
        <v>77</v>
      </c>
      <c r="BK292" s="144">
        <f>ROUND(L292*K292,2)</f>
        <v>0</v>
      </c>
      <c r="BL292" s="20" t="s">
        <v>138</v>
      </c>
      <c r="BM292" s="20" t="s">
        <v>457</v>
      </c>
    </row>
    <row r="293" spans="2:65" s="1" customFormat="1" ht="24" customHeight="1">
      <c r="B293" s="33"/>
      <c r="C293" s="34"/>
      <c r="D293" s="34"/>
      <c r="E293" s="34"/>
      <c r="F293" s="209" t="s">
        <v>458</v>
      </c>
      <c r="G293" s="210"/>
      <c r="H293" s="210"/>
      <c r="I293" s="210"/>
      <c r="J293" s="34"/>
      <c r="K293" s="34"/>
      <c r="L293" s="34"/>
      <c r="M293" s="34"/>
      <c r="N293" s="34"/>
      <c r="O293" s="34"/>
      <c r="P293" s="34"/>
      <c r="Q293" s="34"/>
      <c r="R293" s="35"/>
      <c r="T293" s="145"/>
      <c r="U293" s="34"/>
      <c r="V293" s="34"/>
      <c r="W293" s="34"/>
      <c r="X293" s="34"/>
      <c r="Y293" s="34"/>
      <c r="Z293" s="34"/>
      <c r="AA293" s="72"/>
      <c r="AT293" s="20" t="s">
        <v>141</v>
      </c>
      <c r="AU293" s="20" t="s">
        <v>88</v>
      </c>
    </row>
    <row r="294" spans="2:65" s="10" customFormat="1" ht="16.5" customHeight="1">
      <c r="B294" s="146"/>
      <c r="C294" s="147"/>
      <c r="D294" s="147"/>
      <c r="E294" s="148" t="s">
        <v>5</v>
      </c>
      <c r="F294" s="206" t="s">
        <v>459</v>
      </c>
      <c r="G294" s="207"/>
      <c r="H294" s="207"/>
      <c r="I294" s="207"/>
      <c r="J294" s="147"/>
      <c r="K294" s="149">
        <v>11.4</v>
      </c>
      <c r="L294" s="147"/>
      <c r="M294" s="147"/>
      <c r="N294" s="147"/>
      <c r="O294" s="147"/>
      <c r="P294" s="147"/>
      <c r="Q294" s="147"/>
      <c r="R294" s="150"/>
      <c r="T294" s="151"/>
      <c r="U294" s="147"/>
      <c r="V294" s="147"/>
      <c r="W294" s="147"/>
      <c r="X294" s="147"/>
      <c r="Y294" s="147"/>
      <c r="Z294" s="147"/>
      <c r="AA294" s="152"/>
      <c r="AT294" s="153" t="s">
        <v>143</v>
      </c>
      <c r="AU294" s="153" t="s">
        <v>88</v>
      </c>
      <c r="AV294" s="10" t="s">
        <v>88</v>
      </c>
      <c r="AW294" s="10" t="s">
        <v>28</v>
      </c>
      <c r="AX294" s="10" t="s">
        <v>77</v>
      </c>
      <c r="AY294" s="153" t="s">
        <v>133</v>
      </c>
    </row>
    <row r="295" spans="2:65" s="1" customFormat="1" ht="16.5" customHeight="1">
      <c r="B295" s="135"/>
      <c r="C295" s="136" t="s">
        <v>460</v>
      </c>
      <c r="D295" s="136" t="s">
        <v>134</v>
      </c>
      <c r="E295" s="137" t="s">
        <v>461</v>
      </c>
      <c r="F295" s="208" t="s">
        <v>462</v>
      </c>
      <c r="G295" s="208"/>
      <c r="H295" s="208"/>
      <c r="I295" s="208"/>
      <c r="J295" s="138" t="s">
        <v>162</v>
      </c>
      <c r="K295" s="139">
        <v>56.116999999999997</v>
      </c>
      <c r="L295" s="211"/>
      <c r="M295" s="211"/>
      <c r="N295" s="211">
        <f>ROUND(L295*K295,2)</f>
        <v>0</v>
      </c>
      <c r="O295" s="211"/>
      <c r="P295" s="211"/>
      <c r="Q295" s="211"/>
      <c r="R295" s="140"/>
      <c r="T295" s="141" t="s">
        <v>5</v>
      </c>
      <c r="U295" s="42" t="s">
        <v>35</v>
      </c>
      <c r="V295" s="142">
        <v>16.373999999999999</v>
      </c>
      <c r="W295" s="142">
        <f>V295*K295</f>
        <v>918.85975799999994</v>
      </c>
      <c r="X295" s="142">
        <v>0.12171</v>
      </c>
      <c r="Y295" s="142">
        <f>X295*K295</f>
        <v>6.8300000699999996</v>
      </c>
      <c r="Z295" s="142">
        <v>2.4</v>
      </c>
      <c r="AA295" s="143">
        <f>Z295*K295</f>
        <v>134.68079999999998</v>
      </c>
      <c r="AR295" s="20" t="s">
        <v>138</v>
      </c>
      <c r="AT295" s="20" t="s">
        <v>134</v>
      </c>
      <c r="AU295" s="20" t="s">
        <v>88</v>
      </c>
      <c r="AY295" s="20" t="s">
        <v>133</v>
      </c>
      <c r="BE295" s="144">
        <f>IF(U295="základní",N295,0)</f>
        <v>0</v>
      </c>
      <c r="BF295" s="144">
        <f>IF(U295="snížená",N295,0)</f>
        <v>0</v>
      </c>
      <c r="BG295" s="144">
        <f>IF(U295="zákl. přenesená",N295,0)</f>
        <v>0</v>
      </c>
      <c r="BH295" s="144">
        <f>IF(U295="sníž. přenesená",N295,0)</f>
        <v>0</v>
      </c>
      <c r="BI295" s="144">
        <f>IF(U295="nulová",N295,0)</f>
        <v>0</v>
      </c>
      <c r="BJ295" s="20" t="s">
        <v>77</v>
      </c>
      <c r="BK295" s="144">
        <f>ROUND(L295*K295,2)</f>
        <v>0</v>
      </c>
      <c r="BL295" s="20" t="s">
        <v>138</v>
      </c>
      <c r="BM295" s="20" t="s">
        <v>463</v>
      </c>
    </row>
    <row r="296" spans="2:65" s="1" customFormat="1" ht="48" customHeight="1">
      <c r="B296" s="33"/>
      <c r="C296" s="34"/>
      <c r="D296" s="34"/>
      <c r="E296" s="34"/>
      <c r="F296" s="209" t="s">
        <v>464</v>
      </c>
      <c r="G296" s="210"/>
      <c r="H296" s="210"/>
      <c r="I296" s="210"/>
      <c r="J296" s="34"/>
      <c r="K296" s="34"/>
      <c r="L296" s="34"/>
      <c r="M296" s="34"/>
      <c r="N296" s="34"/>
      <c r="O296" s="34"/>
      <c r="P296" s="34"/>
      <c r="Q296" s="34"/>
      <c r="R296" s="35"/>
      <c r="T296" s="145"/>
      <c r="U296" s="34"/>
      <c r="V296" s="34"/>
      <c r="W296" s="34"/>
      <c r="X296" s="34"/>
      <c r="Y296" s="34"/>
      <c r="Z296" s="34"/>
      <c r="AA296" s="72"/>
      <c r="AT296" s="20" t="s">
        <v>141</v>
      </c>
      <c r="AU296" s="20" t="s">
        <v>88</v>
      </c>
    </row>
    <row r="297" spans="2:65" s="10" customFormat="1" ht="38.25" customHeight="1">
      <c r="B297" s="146"/>
      <c r="C297" s="147"/>
      <c r="D297" s="147"/>
      <c r="E297" s="148" t="s">
        <v>5</v>
      </c>
      <c r="F297" s="206" t="s">
        <v>465</v>
      </c>
      <c r="G297" s="207"/>
      <c r="H297" s="207"/>
      <c r="I297" s="207"/>
      <c r="J297" s="147"/>
      <c r="K297" s="149">
        <v>56.116999999999997</v>
      </c>
      <c r="L297" s="147"/>
      <c r="M297" s="147"/>
      <c r="N297" s="147"/>
      <c r="O297" s="147"/>
      <c r="P297" s="147"/>
      <c r="Q297" s="147"/>
      <c r="R297" s="150"/>
      <c r="T297" s="151"/>
      <c r="U297" s="147"/>
      <c r="V297" s="147"/>
      <c r="W297" s="147"/>
      <c r="X297" s="147"/>
      <c r="Y297" s="147"/>
      <c r="Z297" s="147"/>
      <c r="AA297" s="152"/>
      <c r="AT297" s="153" t="s">
        <v>143</v>
      </c>
      <c r="AU297" s="153" t="s">
        <v>88</v>
      </c>
      <c r="AV297" s="10" t="s">
        <v>88</v>
      </c>
      <c r="AW297" s="10" t="s">
        <v>28</v>
      </c>
      <c r="AX297" s="10" t="s">
        <v>77</v>
      </c>
      <c r="AY297" s="153" t="s">
        <v>133</v>
      </c>
    </row>
    <row r="298" spans="2:65" s="1" customFormat="1" ht="16.5" customHeight="1">
      <c r="B298" s="135"/>
      <c r="C298" s="136" t="s">
        <v>466</v>
      </c>
      <c r="D298" s="136" t="s">
        <v>134</v>
      </c>
      <c r="E298" s="137" t="s">
        <v>467</v>
      </c>
      <c r="F298" s="208" t="s">
        <v>468</v>
      </c>
      <c r="G298" s="208"/>
      <c r="H298" s="208"/>
      <c r="I298" s="208"/>
      <c r="J298" s="138" t="s">
        <v>156</v>
      </c>
      <c r="K298" s="139">
        <v>132.4</v>
      </c>
      <c r="L298" s="211"/>
      <c r="M298" s="211"/>
      <c r="N298" s="211">
        <f>ROUND(L298*K298,2)</f>
        <v>0</v>
      </c>
      <c r="O298" s="211"/>
      <c r="P298" s="211"/>
      <c r="Q298" s="211"/>
      <c r="R298" s="140"/>
      <c r="T298" s="141" t="s">
        <v>5</v>
      </c>
      <c r="U298" s="42" t="s">
        <v>35</v>
      </c>
      <c r="V298" s="142">
        <v>0.60699999999999998</v>
      </c>
      <c r="W298" s="142">
        <f>V298*K298</f>
        <v>80.366799999999998</v>
      </c>
      <c r="X298" s="142">
        <v>8.0000000000000007E-5</v>
      </c>
      <c r="Y298" s="142">
        <f>X298*K298</f>
        <v>1.0592000000000001E-2</v>
      </c>
      <c r="Z298" s="142">
        <v>1.7999999999999999E-2</v>
      </c>
      <c r="AA298" s="143">
        <f>Z298*K298</f>
        <v>2.3832</v>
      </c>
      <c r="AR298" s="20" t="s">
        <v>138</v>
      </c>
      <c r="AT298" s="20" t="s">
        <v>134</v>
      </c>
      <c r="AU298" s="20" t="s">
        <v>88</v>
      </c>
      <c r="AY298" s="20" t="s">
        <v>133</v>
      </c>
      <c r="BE298" s="144">
        <f>IF(U298="základní",N298,0)</f>
        <v>0</v>
      </c>
      <c r="BF298" s="144">
        <f>IF(U298="snížená",N298,0)</f>
        <v>0</v>
      </c>
      <c r="BG298" s="144">
        <f>IF(U298="zákl. přenesená",N298,0)</f>
        <v>0</v>
      </c>
      <c r="BH298" s="144">
        <f>IF(U298="sníž. přenesená",N298,0)</f>
        <v>0</v>
      </c>
      <c r="BI298" s="144">
        <f>IF(U298="nulová",N298,0)</f>
        <v>0</v>
      </c>
      <c r="BJ298" s="20" t="s">
        <v>77</v>
      </c>
      <c r="BK298" s="144">
        <f>ROUND(L298*K298,2)</f>
        <v>0</v>
      </c>
      <c r="BL298" s="20" t="s">
        <v>138</v>
      </c>
      <c r="BM298" s="20" t="s">
        <v>469</v>
      </c>
    </row>
    <row r="299" spans="2:65" s="1" customFormat="1" ht="16.5" customHeight="1">
      <c r="B299" s="33"/>
      <c r="C299" s="34"/>
      <c r="D299" s="34"/>
      <c r="E299" s="34"/>
      <c r="F299" s="209" t="s">
        <v>470</v>
      </c>
      <c r="G299" s="210"/>
      <c r="H299" s="210"/>
      <c r="I299" s="210"/>
      <c r="J299" s="34"/>
      <c r="K299" s="34"/>
      <c r="L299" s="34"/>
      <c r="M299" s="34"/>
      <c r="N299" s="34"/>
      <c r="O299" s="34"/>
      <c r="P299" s="34"/>
      <c r="Q299" s="34"/>
      <c r="R299" s="35"/>
      <c r="T299" s="145"/>
      <c r="U299" s="34"/>
      <c r="V299" s="34"/>
      <c r="W299" s="34"/>
      <c r="X299" s="34"/>
      <c r="Y299" s="34"/>
      <c r="Z299" s="34"/>
      <c r="AA299" s="72"/>
      <c r="AT299" s="20" t="s">
        <v>141</v>
      </c>
      <c r="AU299" s="20" t="s">
        <v>88</v>
      </c>
    </row>
    <row r="300" spans="2:65" s="10" customFormat="1" ht="16.5" customHeight="1">
      <c r="B300" s="146"/>
      <c r="C300" s="147"/>
      <c r="D300" s="147"/>
      <c r="E300" s="148" t="s">
        <v>5</v>
      </c>
      <c r="F300" s="206" t="s">
        <v>471</v>
      </c>
      <c r="G300" s="207"/>
      <c r="H300" s="207"/>
      <c r="I300" s="207"/>
      <c r="J300" s="147"/>
      <c r="K300" s="149">
        <v>132.4</v>
      </c>
      <c r="L300" s="147"/>
      <c r="M300" s="147"/>
      <c r="N300" s="147"/>
      <c r="O300" s="147"/>
      <c r="P300" s="147"/>
      <c r="Q300" s="147"/>
      <c r="R300" s="150"/>
      <c r="T300" s="151"/>
      <c r="U300" s="147"/>
      <c r="V300" s="147"/>
      <c r="W300" s="147"/>
      <c r="X300" s="147"/>
      <c r="Y300" s="147"/>
      <c r="Z300" s="147"/>
      <c r="AA300" s="152"/>
      <c r="AT300" s="153" t="s">
        <v>143</v>
      </c>
      <c r="AU300" s="153" t="s">
        <v>88</v>
      </c>
      <c r="AV300" s="10" t="s">
        <v>88</v>
      </c>
      <c r="AW300" s="10" t="s">
        <v>28</v>
      </c>
      <c r="AX300" s="10" t="s">
        <v>77</v>
      </c>
      <c r="AY300" s="153" t="s">
        <v>133</v>
      </c>
    </row>
    <row r="301" spans="2:65" s="1" customFormat="1" ht="25.5" customHeight="1">
      <c r="B301" s="135"/>
      <c r="C301" s="136" t="s">
        <v>472</v>
      </c>
      <c r="D301" s="136" t="s">
        <v>134</v>
      </c>
      <c r="E301" s="137" t="s">
        <v>473</v>
      </c>
      <c r="F301" s="208" t="s">
        <v>474</v>
      </c>
      <c r="G301" s="208"/>
      <c r="H301" s="208"/>
      <c r="I301" s="208"/>
      <c r="J301" s="138" t="s">
        <v>156</v>
      </c>
      <c r="K301" s="139">
        <v>4</v>
      </c>
      <c r="L301" s="211"/>
      <c r="M301" s="211"/>
      <c r="N301" s="211">
        <f>ROUND(L301*K301,2)</f>
        <v>0</v>
      </c>
      <c r="O301" s="211"/>
      <c r="P301" s="211"/>
      <c r="Q301" s="211"/>
      <c r="R301" s="140"/>
      <c r="T301" s="141" t="s">
        <v>5</v>
      </c>
      <c r="U301" s="42" t="s">
        <v>35</v>
      </c>
      <c r="V301" s="142">
        <v>1.7729999999999999</v>
      </c>
      <c r="W301" s="142">
        <f>V301*K301</f>
        <v>7.0919999999999996</v>
      </c>
      <c r="X301" s="142">
        <v>2.9E-4</v>
      </c>
      <c r="Y301" s="142">
        <f>X301*K301</f>
        <v>1.16E-3</v>
      </c>
      <c r="Z301" s="142">
        <v>5.3999999999999999E-2</v>
      </c>
      <c r="AA301" s="143">
        <f>Z301*K301</f>
        <v>0.216</v>
      </c>
      <c r="AR301" s="20" t="s">
        <v>138</v>
      </c>
      <c r="AT301" s="20" t="s">
        <v>134</v>
      </c>
      <c r="AU301" s="20" t="s">
        <v>88</v>
      </c>
      <c r="AY301" s="20" t="s">
        <v>133</v>
      </c>
      <c r="BE301" s="144">
        <f>IF(U301="základní",N301,0)</f>
        <v>0</v>
      </c>
      <c r="BF301" s="144">
        <f>IF(U301="snížená",N301,0)</f>
        <v>0</v>
      </c>
      <c r="BG301" s="144">
        <f>IF(U301="zákl. přenesená",N301,0)</f>
        <v>0</v>
      </c>
      <c r="BH301" s="144">
        <f>IF(U301="sníž. přenesená",N301,0)</f>
        <v>0</v>
      </c>
      <c r="BI301" s="144">
        <f>IF(U301="nulová",N301,0)</f>
        <v>0</v>
      </c>
      <c r="BJ301" s="20" t="s">
        <v>77</v>
      </c>
      <c r="BK301" s="144">
        <f>ROUND(L301*K301,2)</f>
        <v>0</v>
      </c>
      <c r="BL301" s="20" t="s">
        <v>138</v>
      </c>
      <c r="BM301" s="20" t="s">
        <v>475</v>
      </c>
    </row>
    <row r="302" spans="2:65" s="1" customFormat="1" ht="36" customHeight="1">
      <c r="B302" s="33"/>
      <c r="C302" s="34"/>
      <c r="D302" s="34"/>
      <c r="E302" s="34"/>
      <c r="F302" s="209" t="s">
        <v>476</v>
      </c>
      <c r="G302" s="210"/>
      <c r="H302" s="210"/>
      <c r="I302" s="210"/>
      <c r="J302" s="34"/>
      <c r="K302" s="34"/>
      <c r="L302" s="34"/>
      <c r="M302" s="34"/>
      <c r="N302" s="34"/>
      <c r="O302" s="34"/>
      <c r="P302" s="34"/>
      <c r="Q302" s="34"/>
      <c r="R302" s="35"/>
      <c r="T302" s="145"/>
      <c r="U302" s="34"/>
      <c r="V302" s="34"/>
      <c r="W302" s="34"/>
      <c r="X302" s="34"/>
      <c r="Y302" s="34"/>
      <c r="Z302" s="34"/>
      <c r="AA302" s="72"/>
      <c r="AT302" s="20" t="s">
        <v>141</v>
      </c>
      <c r="AU302" s="20" t="s">
        <v>88</v>
      </c>
    </row>
    <row r="303" spans="2:65" s="10" customFormat="1" ht="16.5" customHeight="1">
      <c r="B303" s="146"/>
      <c r="C303" s="147"/>
      <c r="D303" s="147"/>
      <c r="E303" s="148" t="s">
        <v>5</v>
      </c>
      <c r="F303" s="206" t="s">
        <v>138</v>
      </c>
      <c r="G303" s="207"/>
      <c r="H303" s="207"/>
      <c r="I303" s="207"/>
      <c r="J303" s="147"/>
      <c r="K303" s="149">
        <v>4</v>
      </c>
      <c r="L303" s="147"/>
      <c r="M303" s="147"/>
      <c r="N303" s="147"/>
      <c r="O303" s="147"/>
      <c r="P303" s="147"/>
      <c r="Q303" s="147"/>
      <c r="R303" s="150"/>
      <c r="T303" s="151"/>
      <c r="U303" s="147"/>
      <c r="V303" s="147"/>
      <c r="W303" s="147"/>
      <c r="X303" s="147"/>
      <c r="Y303" s="147"/>
      <c r="Z303" s="147"/>
      <c r="AA303" s="152"/>
      <c r="AT303" s="153" t="s">
        <v>143</v>
      </c>
      <c r="AU303" s="153" t="s">
        <v>88</v>
      </c>
      <c r="AV303" s="10" t="s">
        <v>88</v>
      </c>
      <c r="AW303" s="10" t="s">
        <v>28</v>
      </c>
      <c r="AX303" s="10" t="s">
        <v>77</v>
      </c>
      <c r="AY303" s="153" t="s">
        <v>133</v>
      </c>
    </row>
    <row r="304" spans="2:65" s="1" customFormat="1" ht="38.25" customHeight="1">
      <c r="B304" s="135"/>
      <c r="C304" s="136" t="s">
        <v>477</v>
      </c>
      <c r="D304" s="136" t="s">
        <v>134</v>
      </c>
      <c r="E304" s="137" t="s">
        <v>478</v>
      </c>
      <c r="F304" s="208" t="s">
        <v>479</v>
      </c>
      <c r="G304" s="208"/>
      <c r="H304" s="208"/>
      <c r="I304" s="208"/>
      <c r="J304" s="138" t="s">
        <v>137</v>
      </c>
      <c r="K304" s="139">
        <v>571.21</v>
      </c>
      <c r="L304" s="211"/>
      <c r="M304" s="211"/>
      <c r="N304" s="211">
        <f>ROUND(L304*K304,2)</f>
        <v>0</v>
      </c>
      <c r="O304" s="211"/>
      <c r="P304" s="211"/>
      <c r="Q304" s="211"/>
      <c r="R304" s="140"/>
      <c r="T304" s="141" t="s">
        <v>5</v>
      </c>
      <c r="U304" s="42" t="s">
        <v>35</v>
      </c>
      <c r="V304" s="142">
        <v>0.45200000000000001</v>
      </c>
      <c r="W304" s="142">
        <f>V304*K304</f>
        <v>258.18692000000004</v>
      </c>
      <c r="X304" s="142">
        <v>0</v>
      </c>
      <c r="Y304" s="142">
        <f>X304*K304</f>
        <v>0</v>
      </c>
      <c r="Z304" s="142">
        <v>6.5000000000000002E-2</v>
      </c>
      <c r="AA304" s="143">
        <f>Z304*K304</f>
        <v>37.12865</v>
      </c>
      <c r="AR304" s="20" t="s">
        <v>138</v>
      </c>
      <c r="AT304" s="20" t="s">
        <v>134</v>
      </c>
      <c r="AU304" s="20" t="s">
        <v>88</v>
      </c>
      <c r="AY304" s="20" t="s">
        <v>133</v>
      </c>
      <c r="BE304" s="144">
        <f>IF(U304="základní",N304,0)</f>
        <v>0</v>
      </c>
      <c r="BF304" s="144">
        <f>IF(U304="snížená",N304,0)</f>
        <v>0</v>
      </c>
      <c r="BG304" s="144">
        <f>IF(U304="zákl. přenesená",N304,0)</f>
        <v>0</v>
      </c>
      <c r="BH304" s="144">
        <f>IF(U304="sníž. přenesená",N304,0)</f>
        <v>0</v>
      </c>
      <c r="BI304" s="144">
        <f>IF(U304="nulová",N304,0)</f>
        <v>0</v>
      </c>
      <c r="BJ304" s="20" t="s">
        <v>77</v>
      </c>
      <c r="BK304" s="144">
        <f>ROUND(L304*K304,2)</f>
        <v>0</v>
      </c>
      <c r="BL304" s="20" t="s">
        <v>138</v>
      </c>
      <c r="BM304" s="20" t="s">
        <v>480</v>
      </c>
    </row>
    <row r="305" spans="2:65" s="1" customFormat="1" ht="48" customHeight="1">
      <c r="B305" s="33"/>
      <c r="C305" s="34"/>
      <c r="D305" s="34"/>
      <c r="E305" s="34"/>
      <c r="F305" s="209" t="s">
        <v>481</v>
      </c>
      <c r="G305" s="210"/>
      <c r="H305" s="210"/>
      <c r="I305" s="210"/>
      <c r="J305" s="34"/>
      <c r="K305" s="34"/>
      <c r="L305" s="34"/>
      <c r="M305" s="34"/>
      <c r="N305" s="34"/>
      <c r="O305" s="34"/>
      <c r="P305" s="34"/>
      <c r="Q305" s="34"/>
      <c r="R305" s="35"/>
      <c r="T305" s="145"/>
      <c r="U305" s="34"/>
      <c r="V305" s="34"/>
      <c r="W305" s="34"/>
      <c r="X305" s="34"/>
      <c r="Y305" s="34"/>
      <c r="Z305" s="34"/>
      <c r="AA305" s="72"/>
      <c r="AT305" s="20" t="s">
        <v>141</v>
      </c>
      <c r="AU305" s="20" t="s">
        <v>88</v>
      </c>
    </row>
    <row r="306" spans="2:65" s="10" customFormat="1" ht="25.5" customHeight="1">
      <c r="B306" s="146"/>
      <c r="C306" s="147"/>
      <c r="D306" s="147"/>
      <c r="E306" s="148" t="s">
        <v>5</v>
      </c>
      <c r="F306" s="206" t="s">
        <v>482</v>
      </c>
      <c r="G306" s="207"/>
      <c r="H306" s="207"/>
      <c r="I306" s="207"/>
      <c r="J306" s="147"/>
      <c r="K306" s="149">
        <v>571.21</v>
      </c>
      <c r="L306" s="147"/>
      <c r="M306" s="147"/>
      <c r="N306" s="147"/>
      <c r="O306" s="147"/>
      <c r="P306" s="147"/>
      <c r="Q306" s="147"/>
      <c r="R306" s="150"/>
      <c r="T306" s="151"/>
      <c r="U306" s="147"/>
      <c r="V306" s="147"/>
      <c r="W306" s="147"/>
      <c r="X306" s="147"/>
      <c r="Y306" s="147"/>
      <c r="Z306" s="147"/>
      <c r="AA306" s="152"/>
      <c r="AT306" s="153" t="s">
        <v>143</v>
      </c>
      <c r="AU306" s="153" t="s">
        <v>88</v>
      </c>
      <c r="AV306" s="10" t="s">
        <v>88</v>
      </c>
      <c r="AW306" s="10" t="s">
        <v>28</v>
      </c>
      <c r="AX306" s="10" t="s">
        <v>77</v>
      </c>
      <c r="AY306" s="153" t="s">
        <v>133</v>
      </c>
    </row>
    <row r="307" spans="2:65" s="1" customFormat="1" ht="38.25" customHeight="1">
      <c r="B307" s="135"/>
      <c r="C307" s="136" t="s">
        <v>483</v>
      </c>
      <c r="D307" s="136" t="s">
        <v>134</v>
      </c>
      <c r="E307" s="137" t="s">
        <v>484</v>
      </c>
      <c r="F307" s="208" t="s">
        <v>485</v>
      </c>
      <c r="G307" s="208"/>
      <c r="H307" s="208"/>
      <c r="I307" s="208"/>
      <c r="J307" s="138" t="s">
        <v>137</v>
      </c>
      <c r="K307" s="139">
        <v>838.72</v>
      </c>
      <c r="L307" s="211"/>
      <c r="M307" s="211"/>
      <c r="N307" s="211">
        <f>ROUND(L307*K307,2)</f>
        <v>0</v>
      </c>
      <c r="O307" s="211"/>
      <c r="P307" s="211"/>
      <c r="Q307" s="211"/>
      <c r="R307" s="140"/>
      <c r="T307" s="141" t="s">
        <v>5</v>
      </c>
      <c r="U307" s="42" t="s">
        <v>35</v>
      </c>
      <c r="V307" s="142">
        <v>0.45200000000000001</v>
      </c>
      <c r="W307" s="142">
        <f>V307*K307</f>
        <v>379.10144000000003</v>
      </c>
      <c r="X307" s="142">
        <v>0</v>
      </c>
      <c r="Y307" s="142">
        <f>X307*K307</f>
        <v>0</v>
      </c>
      <c r="Z307" s="142">
        <v>7.0000000000000007E-2</v>
      </c>
      <c r="AA307" s="143">
        <f>Z307*K307</f>
        <v>58.710400000000007</v>
      </c>
      <c r="AR307" s="20" t="s">
        <v>138</v>
      </c>
      <c r="AT307" s="20" t="s">
        <v>134</v>
      </c>
      <c r="AU307" s="20" t="s">
        <v>88</v>
      </c>
      <c r="AY307" s="20" t="s">
        <v>133</v>
      </c>
      <c r="BE307" s="144">
        <f>IF(U307="základní",N307,0)</f>
        <v>0</v>
      </c>
      <c r="BF307" s="144">
        <f>IF(U307="snížená",N307,0)</f>
        <v>0</v>
      </c>
      <c r="BG307" s="144">
        <f>IF(U307="zákl. přenesená",N307,0)</f>
        <v>0</v>
      </c>
      <c r="BH307" s="144">
        <f>IF(U307="sníž. přenesená",N307,0)</f>
        <v>0</v>
      </c>
      <c r="BI307" s="144">
        <f>IF(U307="nulová",N307,0)</f>
        <v>0</v>
      </c>
      <c r="BJ307" s="20" t="s">
        <v>77</v>
      </c>
      <c r="BK307" s="144">
        <f>ROUND(L307*K307,2)</f>
        <v>0</v>
      </c>
      <c r="BL307" s="20" t="s">
        <v>138</v>
      </c>
      <c r="BM307" s="20" t="s">
        <v>486</v>
      </c>
    </row>
    <row r="308" spans="2:65" s="1" customFormat="1" ht="60" customHeight="1">
      <c r="B308" s="33"/>
      <c r="C308" s="34"/>
      <c r="D308" s="34"/>
      <c r="E308" s="34"/>
      <c r="F308" s="209" t="s">
        <v>487</v>
      </c>
      <c r="G308" s="210"/>
      <c r="H308" s="210"/>
      <c r="I308" s="210"/>
      <c r="J308" s="34"/>
      <c r="K308" s="34"/>
      <c r="L308" s="34"/>
      <c r="M308" s="34"/>
      <c r="N308" s="34"/>
      <c r="O308" s="34"/>
      <c r="P308" s="34"/>
      <c r="Q308" s="34"/>
      <c r="R308" s="35"/>
      <c r="T308" s="145"/>
      <c r="U308" s="34"/>
      <c r="V308" s="34"/>
      <c r="W308" s="34"/>
      <c r="X308" s="34"/>
      <c r="Y308" s="34"/>
      <c r="Z308" s="34"/>
      <c r="AA308" s="72"/>
      <c r="AT308" s="20" t="s">
        <v>141</v>
      </c>
      <c r="AU308" s="20" t="s">
        <v>88</v>
      </c>
    </row>
    <row r="309" spans="2:65" s="10" customFormat="1" ht="38.25" customHeight="1">
      <c r="B309" s="146"/>
      <c r="C309" s="147"/>
      <c r="D309" s="147"/>
      <c r="E309" s="148" t="s">
        <v>5</v>
      </c>
      <c r="F309" s="206" t="s">
        <v>488</v>
      </c>
      <c r="G309" s="207"/>
      <c r="H309" s="207"/>
      <c r="I309" s="207"/>
      <c r="J309" s="147"/>
      <c r="K309" s="149">
        <v>838.72</v>
      </c>
      <c r="L309" s="147"/>
      <c r="M309" s="147"/>
      <c r="N309" s="147"/>
      <c r="O309" s="147"/>
      <c r="P309" s="147"/>
      <c r="Q309" s="147"/>
      <c r="R309" s="150"/>
      <c r="T309" s="151"/>
      <c r="U309" s="147"/>
      <c r="V309" s="147"/>
      <c r="W309" s="147"/>
      <c r="X309" s="147"/>
      <c r="Y309" s="147"/>
      <c r="Z309" s="147"/>
      <c r="AA309" s="152"/>
      <c r="AT309" s="153" t="s">
        <v>143</v>
      </c>
      <c r="AU309" s="153" t="s">
        <v>88</v>
      </c>
      <c r="AV309" s="10" t="s">
        <v>88</v>
      </c>
      <c r="AW309" s="10" t="s">
        <v>28</v>
      </c>
      <c r="AX309" s="10" t="s">
        <v>77</v>
      </c>
      <c r="AY309" s="153" t="s">
        <v>133</v>
      </c>
    </row>
    <row r="310" spans="2:65" s="1" customFormat="1" ht="38.25" customHeight="1">
      <c r="B310" s="135"/>
      <c r="C310" s="136" t="s">
        <v>489</v>
      </c>
      <c r="D310" s="136" t="s">
        <v>134</v>
      </c>
      <c r="E310" s="137" t="s">
        <v>490</v>
      </c>
      <c r="F310" s="208" t="s">
        <v>491</v>
      </c>
      <c r="G310" s="208"/>
      <c r="H310" s="208"/>
      <c r="I310" s="208"/>
      <c r="J310" s="138" t="s">
        <v>156</v>
      </c>
      <c r="K310" s="139">
        <v>30.4</v>
      </c>
      <c r="L310" s="211"/>
      <c r="M310" s="211"/>
      <c r="N310" s="211">
        <f>ROUND(L310*K310,2)</f>
        <v>0</v>
      </c>
      <c r="O310" s="211"/>
      <c r="P310" s="211"/>
      <c r="Q310" s="211"/>
      <c r="R310" s="140"/>
      <c r="T310" s="141" t="s">
        <v>5</v>
      </c>
      <c r="U310" s="42" t="s">
        <v>35</v>
      </c>
      <c r="V310" s="142">
        <v>3.5680000000000001</v>
      </c>
      <c r="W310" s="142">
        <f>V310*K310</f>
        <v>108.46719999999999</v>
      </c>
      <c r="X310" s="142">
        <v>7.7999999999999999E-4</v>
      </c>
      <c r="Y310" s="142">
        <f>X310*K310</f>
        <v>2.3711999999999997E-2</v>
      </c>
      <c r="Z310" s="142">
        <v>1E-3</v>
      </c>
      <c r="AA310" s="143">
        <f>Z310*K310</f>
        <v>3.04E-2</v>
      </c>
      <c r="AR310" s="20" t="s">
        <v>138</v>
      </c>
      <c r="AT310" s="20" t="s">
        <v>134</v>
      </c>
      <c r="AU310" s="20" t="s">
        <v>88</v>
      </c>
      <c r="AY310" s="20" t="s">
        <v>133</v>
      </c>
      <c r="BE310" s="144">
        <f>IF(U310="základní",N310,0)</f>
        <v>0</v>
      </c>
      <c r="BF310" s="144">
        <f>IF(U310="snížená",N310,0)</f>
        <v>0</v>
      </c>
      <c r="BG310" s="144">
        <f>IF(U310="zákl. přenesená",N310,0)</f>
        <v>0</v>
      </c>
      <c r="BH310" s="144">
        <f>IF(U310="sníž. přenesená",N310,0)</f>
        <v>0</v>
      </c>
      <c r="BI310" s="144">
        <f>IF(U310="nulová",N310,0)</f>
        <v>0</v>
      </c>
      <c r="BJ310" s="20" t="s">
        <v>77</v>
      </c>
      <c r="BK310" s="144">
        <f>ROUND(L310*K310,2)</f>
        <v>0</v>
      </c>
      <c r="BL310" s="20" t="s">
        <v>138</v>
      </c>
      <c r="BM310" s="20" t="s">
        <v>492</v>
      </c>
    </row>
    <row r="311" spans="2:65" s="1" customFormat="1" ht="24" customHeight="1">
      <c r="B311" s="33"/>
      <c r="C311" s="34"/>
      <c r="D311" s="34"/>
      <c r="E311" s="34"/>
      <c r="F311" s="209" t="s">
        <v>493</v>
      </c>
      <c r="G311" s="210"/>
      <c r="H311" s="210"/>
      <c r="I311" s="210"/>
      <c r="J311" s="34"/>
      <c r="K311" s="34"/>
      <c r="L311" s="34"/>
      <c r="M311" s="34"/>
      <c r="N311" s="34"/>
      <c r="O311" s="34"/>
      <c r="P311" s="34"/>
      <c r="Q311" s="34"/>
      <c r="R311" s="35"/>
      <c r="T311" s="145"/>
      <c r="U311" s="34"/>
      <c r="V311" s="34"/>
      <c r="W311" s="34"/>
      <c r="X311" s="34"/>
      <c r="Y311" s="34"/>
      <c r="Z311" s="34"/>
      <c r="AA311" s="72"/>
      <c r="AT311" s="20" t="s">
        <v>141</v>
      </c>
      <c r="AU311" s="20" t="s">
        <v>88</v>
      </c>
    </row>
    <row r="312" spans="2:65" s="10" customFormat="1" ht="16.5" customHeight="1">
      <c r="B312" s="146"/>
      <c r="C312" s="147"/>
      <c r="D312" s="147"/>
      <c r="E312" s="148" t="s">
        <v>5</v>
      </c>
      <c r="F312" s="206" t="s">
        <v>494</v>
      </c>
      <c r="G312" s="207"/>
      <c r="H312" s="207"/>
      <c r="I312" s="207"/>
      <c r="J312" s="147"/>
      <c r="K312" s="149">
        <v>30.4</v>
      </c>
      <c r="L312" s="147"/>
      <c r="M312" s="147"/>
      <c r="N312" s="147"/>
      <c r="O312" s="147"/>
      <c r="P312" s="147"/>
      <c r="Q312" s="147"/>
      <c r="R312" s="150"/>
      <c r="T312" s="151"/>
      <c r="U312" s="147"/>
      <c r="V312" s="147"/>
      <c r="W312" s="147"/>
      <c r="X312" s="147"/>
      <c r="Y312" s="147"/>
      <c r="Z312" s="147"/>
      <c r="AA312" s="152"/>
      <c r="AT312" s="153" t="s">
        <v>143</v>
      </c>
      <c r="AU312" s="153" t="s">
        <v>88</v>
      </c>
      <c r="AV312" s="10" t="s">
        <v>88</v>
      </c>
      <c r="AW312" s="10" t="s">
        <v>28</v>
      </c>
      <c r="AX312" s="10" t="s">
        <v>77</v>
      </c>
      <c r="AY312" s="153" t="s">
        <v>133</v>
      </c>
    </row>
    <row r="313" spans="2:65" s="1" customFormat="1" ht="38.25" customHeight="1">
      <c r="B313" s="135"/>
      <c r="C313" s="136" t="s">
        <v>495</v>
      </c>
      <c r="D313" s="136" t="s">
        <v>134</v>
      </c>
      <c r="E313" s="137" t="s">
        <v>496</v>
      </c>
      <c r="F313" s="208" t="s">
        <v>497</v>
      </c>
      <c r="G313" s="208"/>
      <c r="H313" s="208"/>
      <c r="I313" s="208"/>
      <c r="J313" s="138" t="s">
        <v>156</v>
      </c>
      <c r="K313" s="139">
        <v>219.2</v>
      </c>
      <c r="L313" s="211"/>
      <c r="M313" s="211"/>
      <c r="N313" s="211">
        <f>ROUND(L313*K313,2)</f>
        <v>0</v>
      </c>
      <c r="O313" s="211"/>
      <c r="P313" s="211"/>
      <c r="Q313" s="211"/>
      <c r="R313" s="140"/>
      <c r="T313" s="141" t="s">
        <v>5</v>
      </c>
      <c r="U313" s="42" t="s">
        <v>35</v>
      </c>
      <c r="V313" s="142">
        <v>4.6020000000000003</v>
      </c>
      <c r="W313" s="142">
        <f>V313*K313</f>
        <v>1008.7584000000001</v>
      </c>
      <c r="X313" s="142">
        <v>1.75E-3</v>
      </c>
      <c r="Y313" s="142">
        <f>X313*K313</f>
        <v>0.3836</v>
      </c>
      <c r="Z313" s="142">
        <v>2E-3</v>
      </c>
      <c r="AA313" s="143">
        <f>Z313*K313</f>
        <v>0.43840000000000001</v>
      </c>
      <c r="AR313" s="20" t="s">
        <v>138</v>
      </c>
      <c r="AT313" s="20" t="s">
        <v>134</v>
      </c>
      <c r="AU313" s="20" t="s">
        <v>88</v>
      </c>
      <c r="AY313" s="20" t="s">
        <v>133</v>
      </c>
      <c r="BE313" s="144">
        <f>IF(U313="základní",N313,0)</f>
        <v>0</v>
      </c>
      <c r="BF313" s="144">
        <f>IF(U313="snížená",N313,0)</f>
        <v>0</v>
      </c>
      <c r="BG313" s="144">
        <f>IF(U313="zákl. přenesená",N313,0)</f>
        <v>0</v>
      </c>
      <c r="BH313" s="144">
        <f>IF(U313="sníž. přenesená",N313,0)</f>
        <v>0</v>
      </c>
      <c r="BI313" s="144">
        <f>IF(U313="nulová",N313,0)</f>
        <v>0</v>
      </c>
      <c r="BJ313" s="20" t="s">
        <v>77</v>
      </c>
      <c r="BK313" s="144">
        <f>ROUND(L313*K313,2)</f>
        <v>0</v>
      </c>
      <c r="BL313" s="20" t="s">
        <v>138</v>
      </c>
      <c r="BM313" s="20" t="s">
        <v>498</v>
      </c>
    </row>
    <row r="314" spans="2:65" s="1" customFormat="1" ht="24" customHeight="1">
      <c r="B314" s="33"/>
      <c r="C314" s="34"/>
      <c r="D314" s="34"/>
      <c r="E314" s="34"/>
      <c r="F314" s="209" t="s">
        <v>499</v>
      </c>
      <c r="G314" s="210"/>
      <c r="H314" s="210"/>
      <c r="I314" s="210"/>
      <c r="J314" s="34"/>
      <c r="K314" s="34"/>
      <c r="L314" s="34"/>
      <c r="M314" s="34"/>
      <c r="N314" s="34"/>
      <c r="O314" s="34"/>
      <c r="P314" s="34"/>
      <c r="Q314" s="34"/>
      <c r="R314" s="35"/>
      <c r="T314" s="145"/>
      <c r="U314" s="34"/>
      <c r="V314" s="34"/>
      <c r="W314" s="34"/>
      <c r="X314" s="34"/>
      <c r="Y314" s="34"/>
      <c r="Z314" s="34"/>
      <c r="AA314" s="72"/>
      <c r="AT314" s="20" t="s">
        <v>141</v>
      </c>
      <c r="AU314" s="20" t="s">
        <v>88</v>
      </c>
    </row>
    <row r="315" spans="2:65" s="10" customFormat="1" ht="25.5" customHeight="1">
      <c r="B315" s="146"/>
      <c r="C315" s="147"/>
      <c r="D315" s="147"/>
      <c r="E315" s="148" t="s">
        <v>5</v>
      </c>
      <c r="F315" s="206" t="s">
        <v>500</v>
      </c>
      <c r="G315" s="207"/>
      <c r="H315" s="207"/>
      <c r="I315" s="207"/>
      <c r="J315" s="147"/>
      <c r="K315" s="149">
        <v>219.2</v>
      </c>
      <c r="L315" s="147"/>
      <c r="M315" s="147"/>
      <c r="N315" s="147"/>
      <c r="O315" s="147"/>
      <c r="P315" s="147"/>
      <c r="Q315" s="147"/>
      <c r="R315" s="150"/>
      <c r="T315" s="151"/>
      <c r="U315" s="147"/>
      <c r="V315" s="147"/>
      <c r="W315" s="147"/>
      <c r="X315" s="147"/>
      <c r="Y315" s="147"/>
      <c r="Z315" s="147"/>
      <c r="AA315" s="152"/>
      <c r="AT315" s="153" t="s">
        <v>143</v>
      </c>
      <c r="AU315" s="153" t="s">
        <v>88</v>
      </c>
      <c r="AV315" s="10" t="s">
        <v>88</v>
      </c>
      <c r="AW315" s="10" t="s">
        <v>28</v>
      </c>
      <c r="AX315" s="10" t="s">
        <v>77</v>
      </c>
      <c r="AY315" s="153" t="s">
        <v>133</v>
      </c>
    </row>
    <row r="316" spans="2:65" s="1" customFormat="1" ht="25.5" customHeight="1">
      <c r="B316" s="135"/>
      <c r="C316" s="136" t="s">
        <v>501</v>
      </c>
      <c r="D316" s="136" t="s">
        <v>134</v>
      </c>
      <c r="E316" s="137" t="s">
        <v>502</v>
      </c>
      <c r="F316" s="208" t="s">
        <v>503</v>
      </c>
      <c r="G316" s="208"/>
      <c r="H316" s="208"/>
      <c r="I316" s="208"/>
      <c r="J316" s="138" t="s">
        <v>156</v>
      </c>
      <c r="K316" s="139">
        <v>19.399999999999999</v>
      </c>
      <c r="L316" s="211"/>
      <c r="M316" s="211"/>
      <c r="N316" s="211">
        <f>ROUND(L316*K316,2)</f>
        <v>0</v>
      </c>
      <c r="O316" s="211"/>
      <c r="P316" s="211"/>
      <c r="Q316" s="211"/>
      <c r="R316" s="140"/>
      <c r="T316" s="141" t="s">
        <v>5</v>
      </c>
      <c r="U316" s="42" t="s">
        <v>35</v>
      </c>
      <c r="V316" s="142">
        <v>5.468</v>
      </c>
      <c r="W316" s="142">
        <f>V316*K316</f>
        <v>106.07919999999999</v>
      </c>
      <c r="X316" s="142">
        <v>6.8700000000000002E-3</v>
      </c>
      <c r="Y316" s="142">
        <f>X316*K316</f>
        <v>0.13327800000000001</v>
      </c>
      <c r="Z316" s="142">
        <v>0</v>
      </c>
      <c r="AA316" s="143">
        <f>Z316*K316</f>
        <v>0</v>
      </c>
      <c r="AR316" s="20" t="s">
        <v>138</v>
      </c>
      <c r="AT316" s="20" t="s">
        <v>134</v>
      </c>
      <c r="AU316" s="20" t="s">
        <v>88</v>
      </c>
      <c r="AY316" s="20" t="s">
        <v>133</v>
      </c>
      <c r="BE316" s="144">
        <f>IF(U316="základní",N316,0)</f>
        <v>0</v>
      </c>
      <c r="BF316" s="144">
        <f>IF(U316="snížená",N316,0)</f>
        <v>0</v>
      </c>
      <c r="BG316" s="144">
        <f>IF(U316="zákl. přenesená",N316,0)</f>
        <v>0</v>
      </c>
      <c r="BH316" s="144">
        <f>IF(U316="sníž. přenesená",N316,0)</f>
        <v>0</v>
      </c>
      <c r="BI316" s="144">
        <f>IF(U316="nulová",N316,0)</f>
        <v>0</v>
      </c>
      <c r="BJ316" s="20" t="s">
        <v>77</v>
      </c>
      <c r="BK316" s="144">
        <f>ROUND(L316*K316,2)</f>
        <v>0</v>
      </c>
      <c r="BL316" s="20" t="s">
        <v>138</v>
      </c>
      <c r="BM316" s="20" t="s">
        <v>504</v>
      </c>
    </row>
    <row r="317" spans="2:65" s="1" customFormat="1" ht="16.5" customHeight="1">
      <c r="B317" s="33"/>
      <c r="C317" s="34"/>
      <c r="D317" s="34"/>
      <c r="E317" s="34"/>
      <c r="F317" s="209" t="s">
        <v>505</v>
      </c>
      <c r="G317" s="210"/>
      <c r="H317" s="210"/>
      <c r="I317" s="210"/>
      <c r="J317" s="34"/>
      <c r="K317" s="34"/>
      <c r="L317" s="34"/>
      <c r="M317" s="34"/>
      <c r="N317" s="34"/>
      <c r="O317" s="34"/>
      <c r="P317" s="34"/>
      <c r="Q317" s="34"/>
      <c r="R317" s="35"/>
      <c r="T317" s="145"/>
      <c r="U317" s="34"/>
      <c r="V317" s="34"/>
      <c r="W317" s="34"/>
      <c r="X317" s="34"/>
      <c r="Y317" s="34"/>
      <c r="Z317" s="34"/>
      <c r="AA317" s="72"/>
      <c r="AT317" s="20" t="s">
        <v>141</v>
      </c>
      <c r="AU317" s="20" t="s">
        <v>88</v>
      </c>
    </row>
    <row r="318" spans="2:65" s="10" customFormat="1" ht="16.5" customHeight="1">
      <c r="B318" s="146"/>
      <c r="C318" s="147"/>
      <c r="D318" s="147"/>
      <c r="E318" s="148" t="s">
        <v>5</v>
      </c>
      <c r="F318" s="206" t="s">
        <v>506</v>
      </c>
      <c r="G318" s="207"/>
      <c r="H318" s="207"/>
      <c r="I318" s="207"/>
      <c r="J318" s="147"/>
      <c r="K318" s="149">
        <v>19.399999999999999</v>
      </c>
      <c r="L318" s="147"/>
      <c r="M318" s="147"/>
      <c r="N318" s="147"/>
      <c r="O318" s="147"/>
      <c r="P318" s="147"/>
      <c r="Q318" s="147"/>
      <c r="R318" s="150"/>
      <c r="T318" s="151"/>
      <c r="U318" s="147"/>
      <c r="V318" s="147"/>
      <c r="W318" s="147"/>
      <c r="X318" s="147"/>
      <c r="Y318" s="147"/>
      <c r="Z318" s="147"/>
      <c r="AA318" s="152"/>
      <c r="AT318" s="153" t="s">
        <v>143</v>
      </c>
      <c r="AU318" s="153" t="s">
        <v>88</v>
      </c>
      <c r="AV318" s="10" t="s">
        <v>88</v>
      </c>
      <c r="AW318" s="10" t="s">
        <v>28</v>
      </c>
      <c r="AX318" s="10" t="s">
        <v>77</v>
      </c>
      <c r="AY318" s="153" t="s">
        <v>133</v>
      </c>
    </row>
    <row r="319" spans="2:65" s="1" customFormat="1" ht="25.5" customHeight="1">
      <c r="B319" s="135"/>
      <c r="C319" s="136" t="s">
        <v>507</v>
      </c>
      <c r="D319" s="136" t="s">
        <v>134</v>
      </c>
      <c r="E319" s="137" t="s">
        <v>508</v>
      </c>
      <c r="F319" s="208" t="s">
        <v>509</v>
      </c>
      <c r="G319" s="208"/>
      <c r="H319" s="208"/>
      <c r="I319" s="208"/>
      <c r="J319" s="138" t="s">
        <v>137</v>
      </c>
      <c r="K319" s="139">
        <v>503.23200000000003</v>
      </c>
      <c r="L319" s="211"/>
      <c r="M319" s="211"/>
      <c r="N319" s="211">
        <f>ROUND(L319*K319,2)</f>
        <v>0</v>
      </c>
      <c r="O319" s="211"/>
      <c r="P319" s="211"/>
      <c r="Q319" s="211"/>
      <c r="R319" s="140"/>
      <c r="T319" s="141" t="s">
        <v>5</v>
      </c>
      <c r="U319" s="42" t="s">
        <v>35</v>
      </c>
      <c r="V319" s="142">
        <v>1.26</v>
      </c>
      <c r="W319" s="142">
        <f>V319*K319</f>
        <v>634.07231999999999</v>
      </c>
      <c r="X319" s="142">
        <v>1.9429999999999999E-2</v>
      </c>
      <c r="Y319" s="142">
        <f>X319*K319</f>
        <v>9.7777977600000003</v>
      </c>
      <c r="Z319" s="142">
        <v>0</v>
      </c>
      <c r="AA319" s="143">
        <f>Z319*K319</f>
        <v>0</v>
      </c>
      <c r="AR319" s="20" t="s">
        <v>138</v>
      </c>
      <c r="AT319" s="20" t="s">
        <v>134</v>
      </c>
      <c r="AU319" s="20" t="s">
        <v>88</v>
      </c>
      <c r="AY319" s="20" t="s">
        <v>133</v>
      </c>
      <c r="BE319" s="144">
        <f>IF(U319="základní",N319,0)</f>
        <v>0</v>
      </c>
      <c r="BF319" s="144">
        <f>IF(U319="snížená",N319,0)</f>
        <v>0</v>
      </c>
      <c r="BG319" s="144">
        <f>IF(U319="zákl. přenesená",N319,0)</f>
        <v>0</v>
      </c>
      <c r="BH319" s="144">
        <f>IF(U319="sníž. přenesená",N319,0)</f>
        <v>0</v>
      </c>
      <c r="BI319" s="144">
        <f>IF(U319="nulová",N319,0)</f>
        <v>0</v>
      </c>
      <c r="BJ319" s="20" t="s">
        <v>77</v>
      </c>
      <c r="BK319" s="144">
        <f>ROUND(L319*K319,2)</f>
        <v>0</v>
      </c>
      <c r="BL319" s="20" t="s">
        <v>138</v>
      </c>
      <c r="BM319" s="20" t="s">
        <v>510</v>
      </c>
    </row>
    <row r="320" spans="2:65" s="1" customFormat="1" ht="108" customHeight="1">
      <c r="B320" s="33"/>
      <c r="C320" s="34"/>
      <c r="D320" s="34"/>
      <c r="E320" s="34"/>
      <c r="F320" s="209" t="s">
        <v>511</v>
      </c>
      <c r="G320" s="210"/>
      <c r="H320" s="210"/>
      <c r="I320" s="210"/>
      <c r="J320" s="34"/>
      <c r="K320" s="34"/>
      <c r="L320" s="34"/>
      <c r="M320" s="34"/>
      <c r="N320" s="34"/>
      <c r="O320" s="34"/>
      <c r="P320" s="34"/>
      <c r="Q320" s="34"/>
      <c r="R320" s="35"/>
      <c r="T320" s="145"/>
      <c r="U320" s="34"/>
      <c r="V320" s="34"/>
      <c r="W320" s="34"/>
      <c r="X320" s="34"/>
      <c r="Y320" s="34"/>
      <c r="Z320" s="34"/>
      <c r="AA320" s="72"/>
      <c r="AT320" s="20" t="s">
        <v>141</v>
      </c>
      <c r="AU320" s="20" t="s">
        <v>88</v>
      </c>
    </row>
    <row r="321" spans="2:65" s="10" customFormat="1" ht="38.25" customHeight="1">
      <c r="B321" s="146"/>
      <c r="C321" s="147"/>
      <c r="D321" s="147"/>
      <c r="E321" s="148" t="s">
        <v>5</v>
      </c>
      <c r="F321" s="206" t="s">
        <v>512</v>
      </c>
      <c r="G321" s="207"/>
      <c r="H321" s="207"/>
      <c r="I321" s="207"/>
      <c r="J321" s="147"/>
      <c r="K321" s="149">
        <v>503.23200000000003</v>
      </c>
      <c r="L321" s="147"/>
      <c r="M321" s="147"/>
      <c r="N321" s="147"/>
      <c r="O321" s="147"/>
      <c r="P321" s="147"/>
      <c r="Q321" s="147"/>
      <c r="R321" s="150"/>
      <c r="T321" s="151"/>
      <c r="U321" s="147"/>
      <c r="V321" s="147"/>
      <c r="W321" s="147"/>
      <c r="X321" s="147"/>
      <c r="Y321" s="147"/>
      <c r="Z321" s="147"/>
      <c r="AA321" s="152"/>
      <c r="AT321" s="153" t="s">
        <v>143</v>
      </c>
      <c r="AU321" s="153" t="s">
        <v>88</v>
      </c>
      <c r="AV321" s="10" t="s">
        <v>88</v>
      </c>
      <c r="AW321" s="10" t="s">
        <v>28</v>
      </c>
      <c r="AX321" s="10" t="s">
        <v>77</v>
      </c>
      <c r="AY321" s="153" t="s">
        <v>133</v>
      </c>
    </row>
    <row r="322" spans="2:65" s="1" customFormat="1" ht="25.5" customHeight="1">
      <c r="B322" s="135"/>
      <c r="C322" s="136" t="s">
        <v>513</v>
      </c>
      <c r="D322" s="136" t="s">
        <v>134</v>
      </c>
      <c r="E322" s="137" t="s">
        <v>514</v>
      </c>
      <c r="F322" s="208" t="s">
        <v>515</v>
      </c>
      <c r="G322" s="208"/>
      <c r="H322" s="208"/>
      <c r="I322" s="208"/>
      <c r="J322" s="138" t="s">
        <v>137</v>
      </c>
      <c r="K322" s="139">
        <v>251.61600000000001</v>
      </c>
      <c r="L322" s="211"/>
      <c r="M322" s="211"/>
      <c r="N322" s="211">
        <f>ROUND(L322*K322,2)</f>
        <v>0</v>
      </c>
      <c r="O322" s="211"/>
      <c r="P322" s="211"/>
      <c r="Q322" s="211"/>
      <c r="R322" s="140"/>
      <c r="T322" s="141" t="s">
        <v>5</v>
      </c>
      <c r="U322" s="42" t="s">
        <v>35</v>
      </c>
      <c r="V322" s="142">
        <v>2.16</v>
      </c>
      <c r="W322" s="142">
        <f>V322*K322</f>
        <v>543.49056000000007</v>
      </c>
      <c r="X322" s="142">
        <v>5.8279999999999998E-2</v>
      </c>
      <c r="Y322" s="142">
        <f>X322*K322</f>
        <v>14.664180480000001</v>
      </c>
      <c r="Z322" s="142">
        <v>0</v>
      </c>
      <c r="AA322" s="143">
        <f>Z322*K322</f>
        <v>0</v>
      </c>
      <c r="AR322" s="20" t="s">
        <v>138</v>
      </c>
      <c r="AT322" s="20" t="s">
        <v>134</v>
      </c>
      <c r="AU322" s="20" t="s">
        <v>88</v>
      </c>
      <c r="AY322" s="20" t="s">
        <v>133</v>
      </c>
      <c r="BE322" s="144">
        <f>IF(U322="základní",N322,0)</f>
        <v>0</v>
      </c>
      <c r="BF322" s="144">
        <f>IF(U322="snížená",N322,0)</f>
        <v>0</v>
      </c>
      <c r="BG322" s="144">
        <f>IF(U322="zákl. přenesená",N322,0)</f>
        <v>0</v>
      </c>
      <c r="BH322" s="144">
        <f>IF(U322="sníž. přenesená",N322,0)</f>
        <v>0</v>
      </c>
      <c r="BI322" s="144">
        <f>IF(U322="nulová",N322,0)</f>
        <v>0</v>
      </c>
      <c r="BJ322" s="20" t="s">
        <v>77</v>
      </c>
      <c r="BK322" s="144">
        <f>ROUND(L322*K322,2)</f>
        <v>0</v>
      </c>
      <c r="BL322" s="20" t="s">
        <v>138</v>
      </c>
      <c r="BM322" s="20" t="s">
        <v>516</v>
      </c>
    </row>
    <row r="323" spans="2:65" s="1" customFormat="1" ht="108" customHeight="1">
      <c r="B323" s="33"/>
      <c r="C323" s="34"/>
      <c r="D323" s="34"/>
      <c r="E323" s="34"/>
      <c r="F323" s="209" t="s">
        <v>517</v>
      </c>
      <c r="G323" s="210"/>
      <c r="H323" s="210"/>
      <c r="I323" s="210"/>
      <c r="J323" s="34"/>
      <c r="K323" s="34"/>
      <c r="L323" s="34"/>
      <c r="M323" s="34"/>
      <c r="N323" s="34"/>
      <c r="O323" s="34"/>
      <c r="P323" s="34"/>
      <c r="Q323" s="34"/>
      <c r="R323" s="35"/>
      <c r="T323" s="145"/>
      <c r="U323" s="34"/>
      <c r="V323" s="34"/>
      <c r="W323" s="34"/>
      <c r="X323" s="34"/>
      <c r="Y323" s="34"/>
      <c r="Z323" s="34"/>
      <c r="AA323" s="72"/>
      <c r="AT323" s="20" t="s">
        <v>141</v>
      </c>
      <c r="AU323" s="20" t="s">
        <v>88</v>
      </c>
    </row>
    <row r="324" spans="2:65" s="10" customFormat="1" ht="38.25" customHeight="1">
      <c r="B324" s="146"/>
      <c r="C324" s="147"/>
      <c r="D324" s="147"/>
      <c r="E324" s="148" t="s">
        <v>5</v>
      </c>
      <c r="F324" s="206" t="s">
        <v>518</v>
      </c>
      <c r="G324" s="207"/>
      <c r="H324" s="207"/>
      <c r="I324" s="207"/>
      <c r="J324" s="147"/>
      <c r="K324" s="149">
        <v>251.61600000000001</v>
      </c>
      <c r="L324" s="147"/>
      <c r="M324" s="147"/>
      <c r="N324" s="147"/>
      <c r="O324" s="147"/>
      <c r="P324" s="147"/>
      <c r="Q324" s="147"/>
      <c r="R324" s="150"/>
      <c r="T324" s="151"/>
      <c r="U324" s="147"/>
      <c r="V324" s="147"/>
      <c r="W324" s="147"/>
      <c r="X324" s="147"/>
      <c r="Y324" s="147"/>
      <c r="Z324" s="147"/>
      <c r="AA324" s="152"/>
      <c r="AT324" s="153" t="s">
        <v>143</v>
      </c>
      <c r="AU324" s="153" t="s">
        <v>88</v>
      </c>
      <c r="AV324" s="10" t="s">
        <v>88</v>
      </c>
      <c r="AW324" s="10" t="s">
        <v>28</v>
      </c>
      <c r="AX324" s="10" t="s">
        <v>77</v>
      </c>
      <c r="AY324" s="153" t="s">
        <v>133</v>
      </c>
    </row>
    <row r="325" spans="2:65" s="1" customFormat="1" ht="25.5" customHeight="1">
      <c r="B325" s="135"/>
      <c r="C325" s="136" t="s">
        <v>519</v>
      </c>
      <c r="D325" s="136" t="s">
        <v>134</v>
      </c>
      <c r="E325" s="137" t="s">
        <v>520</v>
      </c>
      <c r="F325" s="208" t="s">
        <v>521</v>
      </c>
      <c r="G325" s="208"/>
      <c r="H325" s="208"/>
      <c r="I325" s="208"/>
      <c r="J325" s="138" t="s">
        <v>137</v>
      </c>
      <c r="K325" s="139">
        <v>83.872</v>
      </c>
      <c r="L325" s="211"/>
      <c r="M325" s="211"/>
      <c r="N325" s="211">
        <f>ROUND(L325*K325,2)</f>
        <v>0</v>
      </c>
      <c r="O325" s="211"/>
      <c r="P325" s="211"/>
      <c r="Q325" s="211"/>
      <c r="R325" s="140"/>
      <c r="T325" s="141" t="s">
        <v>5</v>
      </c>
      <c r="U325" s="42" t="s">
        <v>35</v>
      </c>
      <c r="V325" s="142">
        <v>3.3119999999999998</v>
      </c>
      <c r="W325" s="142">
        <f>V325*K325</f>
        <v>277.784064</v>
      </c>
      <c r="X325" s="142">
        <v>9.9750000000000005E-2</v>
      </c>
      <c r="Y325" s="142">
        <f>X325*K325</f>
        <v>8.3662320000000001</v>
      </c>
      <c r="Z325" s="142">
        <v>0</v>
      </c>
      <c r="AA325" s="143">
        <f>Z325*K325</f>
        <v>0</v>
      </c>
      <c r="AR325" s="20" t="s">
        <v>138</v>
      </c>
      <c r="AT325" s="20" t="s">
        <v>134</v>
      </c>
      <c r="AU325" s="20" t="s">
        <v>88</v>
      </c>
      <c r="AY325" s="20" t="s">
        <v>133</v>
      </c>
      <c r="BE325" s="144">
        <f>IF(U325="základní",N325,0)</f>
        <v>0</v>
      </c>
      <c r="BF325" s="144">
        <f>IF(U325="snížená",N325,0)</f>
        <v>0</v>
      </c>
      <c r="BG325" s="144">
        <f>IF(U325="zákl. přenesená",N325,0)</f>
        <v>0</v>
      </c>
      <c r="BH325" s="144">
        <f>IF(U325="sníž. přenesená",N325,0)</f>
        <v>0</v>
      </c>
      <c r="BI325" s="144">
        <f>IF(U325="nulová",N325,0)</f>
        <v>0</v>
      </c>
      <c r="BJ325" s="20" t="s">
        <v>77</v>
      </c>
      <c r="BK325" s="144">
        <f>ROUND(L325*K325,2)</f>
        <v>0</v>
      </c>
      <c r="BL325" s="20" t="s">
        <v>138</v>
      </c>
      <c r="BM325" s="20" t="s">
        <v>522</v>
      </c>
    </row>
    <row r="326" spans="2:65" s="1" customFormat="1" ht="108" customHeight="1">
      <c r="B326" s="33"/>
      <c r="C326" s="34"/>
      <c r="D326" s="34"/>
      <c r="E326" s="34"/>
      <c r="F326" s="209" t="s">
        <v>523</v>
      </c>
      <c r="G326" s="210"/>
      <c r="H326" s="210"/>
      <c r="I326" s="210"/>
      <c r="J326" s="34"/>
      <c r="K326" s="34"/>
      <c r="L326" s="34"/>
      <c r="M326" s="34"/>
      <c r="N326" s="34"/>
      <c r="O326" s="34"/>
      <c r="P326" s="34"/>
      <c r="Q326" s="34"/>
      <c r="R326" s="35"/>
      <c r="T326" s="145"/>
      <c r="U326" s="34"/>
      <c r="V326" s="34"/>
      <c r="W326" s="34"/>
      <c r="X326" s="34"/>
      <c r="Y326" s="34"/>
      <c r="Z326" s="34"/>
      <c r="AA326" s="72"/>
      <c r="AT326" s="20" t="s">
        <v>141</v>
      </c>
      <c r="AU326" s="20" t="s">
        <v>88</v>
      </c>
    </row>
    <row r="327" spans="2:65" s="10" customFormat="1" ht="38.25" customHeight="1">
      <c r="B327" s="146"/>
      <c r="C327" s="147"/>
      <c r="D327" s="147"/>
      <c r="E327" s="148" t="s">
        <v>5</v>
      </c>
      <c r="F327" s="206" t="s">
        <v>524</v>
      </c>
      <c r="G327" s="207"/>
      <c r="H327" s="207"/>
      <c r="I327" s="207"/>
      <c r="J327" s="147"/>
      <c r="K327" s="149">
        <v>83.872</v>
      </c>
      <c r="L327" s="147"/>
      <c r="M327" s="147"/>
      <c r="N327" s="147"/>
      <c r="O327" s="147"/>
      <c r="P327" s="147"/>
      <c r="Q327" s="147"/>
      <c r="R327" s="150"/>
      <c r="T327" s="151"/>
      <c r="U327" s="147"/>
      <c r="V327" s="147"/>
      <c r="W327" s="147"/>
      <c r="X327" s="147"/>
      <c r="Y327" s="147"/>
      <c r="Z327" s="147"/>
      <c r="AA327" s="152"/>
      <c r="AT327" s="153" t="s">
        <v>143</v>
      </c>
      <c r="AU327" s="153" t="s">
        <v>88</v>
      </c>
      <c r="AV327" s="10" t="s">
        <v>88</v>
      </c>
      <c r="AW327" s="10" t="s">
        <v>28</v>
      </c>
      <c r="AX327" s="10" t="s">
        <v>77</v>
      </c>
      <c r="AY327" s="153" t="s">
        <v>133</v>
      </c>
    </row>
    <row r="328" spans="2:65" s="1" customFormat="1" ht="25.5" customHeight="1">
      <c r="B328" s="135"/>
      <c r="C328" s="136" t="s">
        <v>525</v>
      </c>
      <c r="D328" s="136" t="s">
        <v>134</v>
      </c>
      <c r="E328" s="137" t="s">
        <v>526</v>
      </c>
      <c r="F328" s="208" t="s">
        <v>527</v>
      </c>
      <c r="G328" s="208"/>
      <c r="H328" s="208"/>
      <c r="I328" s="208"/>
      <c r="J328" s="138" t="s">
        <v>137</v>
      </c>
      <c r="K328" s="139">
        <v>838.72</v>
      </c>
      <c r="L328" s="211"/>
      <c r="M328" s="211"/>
      <c r="N328" s="211">
        <f>ROUND(L328*K328,2)</f>
        <v>0</v>
      </c>
      <c r="O328" s="211"/>
      <c r="P328" s="211"/>
      <c r="Q328" s="211"/>
      <c r="R328" s="140"/>
      <c r="T328" s="141" t="s">
        <v>5</v>
      </c>
      <c r="U328" s="42" t="s">
        <v>35</v>
      </c>
      <c r="V328" s="142">
        <v>0.59499999999999997</v>
      </c>
      <c r="W328" s="142">
        <f>V328*K328</f>
        <v>499.03839999999997</v>
      </c>
      <c r="X328" s="142">
        <v>3.5599999999999998E-3</v>
      </c>
      <c r="Y328" s="142">
        <f>X328*K328</f>
        <v>2.9858432000000001</v>
      </c>
      <c r="Z328" s="142">
        <v>0</v>
      </c>
      <c r="AA328" s="143">
        <f>Z328*K328</f>
        <v>0</v>
      </c>
      <c r="AR328" s="20" t="s">
        <v>138</v>
      </c>
      <c r="AT328" s="20" t="s">
        <v>134</v>
      </c>
      <c r="AU328" s="20" t="s">
        <v>88</v>
      </c>
      <c r="AY328" s="20" t="s">
        <v>133</v>
      </c>
      <c r="BE328" s="144">
        <f>IF(U328="základní",N328,0)</f>
        <v>0</v>
      </c>
      <c r="BF328" s="144">
        <f>IF(U328="snížená",N328,0)</f>
        <v>0</v>
      </c>
      <c r="BG328" s="144">
        <f>IF(U328="zákl. přenesená",N328,0)</f>
        <v>0</v>
      </c>
      <c r="BH328" s="144">
        <f>IF(U328="sníž. přenesená",N328,0)</f>
        <v>0</v>
      </c>
      <c r="BI328" s="144">
        <f>IF(U328="nulová",N328,0)</f>
        <v>0</v>
      </c>
      <c r="BJ328" s="20" t="s">
        <v>77</v>
      </c>
      <c r="BK328" s="144">
        <f>ROUND(L328*K328,2)</f>
        <v>0</v>
      </c>
      <c r="BL328" s="20" t="s">
        <v>138</v>
      </c>
      <c r="BM328" s="20" t="s">
        <v>528</v>
      </c>
    </row>
    <row r="329" spans="2:65" s="1" customFormat="1" ht="84" customHeight="1">
      <c r="B329" s="33"/>
      <c r="C329" s="34"/>
      <c r="D329" s="34"/>
      <c r="E329" s="34"/>
      <c r="F329" s="209" t="s">
        <v>529</v>
      </c>
      <c r="G329" s="210"/>
      <c r="H329" s="210"/>
      <c r="I329" s="210"/>
      <c r="J329" s="34"/>
      <c r="K329" s="34"/>
      <c r="L329" s="34"/>
      <c r="M329" s="34"/>
      <c r="N329" s="34"/>
      <c r="O329" s="34"/>
      <c r="P329" s="34"/>
      <c r="Q329" s="34"/>
      <c r="R329" s="35"/>
      <c r="T329" s="145"/>
      <c r="U329" s="34"/>
      <c r="V329" s="34"/>
      <c r="W329" s="34"/>
      <c r="X329" s="34"/>
      <c r="Y329" s="34"/>
      <c r="Z329" s="34"/>
      <c r="AA329" s="72"/>
      <c r="AT329" s="20" t="s">
        <v>141</v>
      </c>
      <c r="AU329" s="20" t="s">
        <v>88</v>
      </c>
    </row>
    <row r="330" spans="2:65" s="10" customFormat="1" ht="38.25" customHeight="1">
      <c r="B330" s="146"/>
      <c r="C330" s="147"/>
      <c r="D330" s="147"/>
      <c r="E330" s="148" t="s">
        <v>5</v>
      </c>
      <c r="F330" s="206" t="s">
        <v>488</v>
      </c>
      <c r="G330" s="207"/>
      <c r="H330" s="207"/>
      <c r="I330" s="207"/>
      <c r="J330" s="147"/>
      <c r="K330" s="149">
        <v>838.72</v>
      </c>
      <c r="L330" s="147"/>
      <c r="M330" s="147"/>
      <c r="N330" s="147"/>
      <c r="O330" s="147"/>
      <c r="P330" s="147"/>
      <c r="Q330" s="147"/>
      <c r="R330" s="150"/>
      <c r="T330" s="151"/>
      <c r="U330" s="147"/>
      <c r="V330" s="147"/>
      <c r="W330" s="147"/>
      <c r="X330" s="147"/>
      <c r="Y330" s="147"/>
      <c r="Z330" s="147"/>
      <c r="AA330" s="152"/>
      <c r="AT330" s="153" t="s">
        <v>143</v>
      </c>
      <c r="AU330" s="153" t="s">
        <v>88</v>
      </c>
      <c r="AV330" s="10" t="s">
        <v>88</v>
      </c>
      <c r="AW330" s="10" t="s">
        <v>28</v>
      </c>
      <c r="AX330" s="10" t="s">
        <v>77</v>
      </c>
      <c r="AY330" s="153" t="s">
        <v>133</v>
      </c>
    </row>
    <row r="331" spans="2:65" s="1" customFormat="1" ht="38.25" customHeight="1">
      <c r="B331" s="135"/>
      <c r="C331" s="136" t="s">
        <v>530</v>
      </c>
      <c r="D331" s="136" t="s">
        <v>134</v>
      </c>
      <c r="E331" s="137" t="s">
        <v>531</v>
      </c>
      <c r="F331" s="208" t="s">
        <v>532</v>
      </c>
      <c r="G331" s="208"/>
      <c r="H331" s="208"/>
      <c r="I331" s="208"/>
      <c r="J331" s="138" t="s">
        <v>137</v>
      </c>
      <c r="K331" s="139">
        <v>83.872</v>
      </c>
      <c r="L331" s="211"/>
      <c r="M331" s="211"/>
      <c r="N331" s="211">
        <f>ROUND(L331*K331,2)</f>
        <v>0</v>
      </c>
      <c r="O331" s="211"/>
      <c r="P331" s="211"/>
      <c r="Q331" s="211"/>
      <c r="R331" s="140"/>
      <c r="T331" s="141" t="s">
        <v>5</v>
      </c>
      <c r="U331" s="42" t="s">
        <v>35</v>
      </c>
      <c r="V331" s="142">
        <v>0.36099999999999999</v>
      </c>
      <c r="W331" s="142">
        <f>V331*K331</f>
        <v>30.277791999999998</v>
      </c>
      <c r="X331" s="142">
        <v>9.8999999999999999E-4</v>
      </c>
      <c r="Y331" s="142">
        <f>X331*K331</f>
        <v>8.3033280000000001E-2</v>
      </c>
      <c r="Z331" s="142">
        <v>0</v>
      </c>
      <c r="AA331" s="143">
        <f>Z331*K331</f>
        <v>0</v>
      </c>
      <c r="AR331" s="20" t="s">
        <v>138</v>
      </c>
      <c r="AT331" s="20" t="s">
        <v>134</v>
      </c>
      <c r="AU331" s="20" t="s">
        <v>88</v>
      </c>
      <c r="AY331" s="20" t="s">
        <v>133</v>
      </c>
      <c r="BE331" s="144">
        <f>IF(U331="základní",N331,0)</f>
        <v>0</v>
      </c>
      <c r="BF331" s="144">
        <f>IF(U331="snížená",N331,0)</f>
        <v>0</v>
      </c>
      <c r="BG331" s="144">
        <f>IF(U331="zákl. přenesená",N331,0)</f>
        <v>0</v>
      </c>
      <c r="BH331" s="144">
        <f>IF(U331="sníž. přenesená",N331,0)</f>
        <v>0</v>
      </c>
      <c r="BI331" s="144">
        <f>IF(U331="nulová",N331,0)</f>
        <v>0</v>
      </c>
      <c r="BJ331" s="20" t="s">
        <v>77</v>
      </c>
      <c r="BK331" s="144">
        <f>ROUND(L331*K331,2)</f>
        <v>0</v>
      </c>
      <c r="BL331" s="20" t="s">
        <v>138</v>
      </c>
      <c r="BM331" s="20" t="s">
        <v>533</v>
      </c>
    </row>
    <row r="332" spans="2:65" s="1" customFormat="1" ht="84" customHeight="1">
      <c r="B332" s="33"/>
      <c r="C332" s="34"/>
      <c r="D332" s="34"/>
      <c r="E332" s="34"/>
      <c r="F332" s="209" t="s">
        <v>534</v>
      </c>
      <c r="G332" s="210"/>
      <c r="H332" s="210"/>
      <c r="I332" s="210"/>
      <c r="J332" s="34"/>
      <c r="K332" s="34"/>
      <c r="L332" s="34"/>
      <c r="M332" s="34"/>
      <c r="N332" s="34"/>
      <c r="O332" s="34"/>
      <c r="P332" s="34"/>
      <c r="Q332" s="34"/>
      <c r="R332" s="35"/>
      <c r="T332" s="145"/>
      <c r="U332" s="34"/>
      <c r="V332" s="34"/>
      <c r="W332" s="34"/>
      <c r="X332" s="34"/>
      <c r="Y332" s="34"/>
      <c r="Z332" s="34"/>
      <c r="AA332" s="72"/>
      <c r="AT332" s="20" t="s">
        <v>141</v>
      </c>
      <c r="AU332" s="20" t="s">
        <v>88</v>
      </c>
    </row>
    <row r="333" spans="2:65" s="10" customFormat="1" ht="38.25" customHeight="1">
      <c r="B333" s="146"/>
      <c r="C333" s="147"/>
      <c r="D333" s="147"/>
      <c r="E333" s="148" t="s">
        <v>5</v>
      </c>
      <c r="F333" s="206" t="s">
        <v>524</v>
      </c>
      <c r="G333" s="207"/>
      <c r="H333" s="207"/>
      <c r="I333" s="207"/>
      <c r="J333" s="147"/>
      <c r="K333" s="149">
        <v>83.872</v>
      </c>
      <c r="L333" s="147"/>
      <c r="M333" s="147"/>
      <c r="N333" s="147"/>
      <c r="O333" s="147"/>
      <c r="P333" s="147"/>
      <c r="Q333" s="147"/>
      <c r="R333" s="150"/>
      <c r="T333" s="151"/>
      <c r="U333" s="147"/>
      <c r="V333" s="147"/>
      <c r="W333" s="147"/>
      <c r="X333" s="147"/>
      <c r="Y333" s="147"/>
      <c r="Z333" s="147"/>
      <c r="AA333" s="152"/>
      <c r="AT333" s="153" t="s">
        <v>143</v>
      </c>
      <c r="AU333" s="153" t="s">
        <v>88</v>
      </c>
      <c r="AV333" s="10" t="s">
        <v>88</v>
      </c>
      <c r="AW333" s="10" t="s">
        <v>28</v>
      </c>
      <c r="AX333" s="10" t="s">
        <v>77</v>
      </c>
      <c r="AY333" s="153" t="s">
        <v>133</v>
      </c>
    </row>
    <row r="334" spans="2:65" s="1" customFormat="1" ht="25.5" customHeight="1">
      <c r="B334" s="135"/>
      <c r="C334" s="136" t="s">
        <v>535</v>
      </c>
      <c r="D334" s="136" t="s">
        <v>134</v>
      </c>
      <c r="E334" s="137" t="s">
        <v>536</v>
      </c>
      <c r="F334" s="208" t="s">
        <v>537</v>
      </c>
      <c r="G334" s="208"/>
      <c r="H334" s="208"/>
      <c r="I334" s="208"/>
      <c r="J334" s="138" t="s">
        <v>137</v>
      </c>
      <c r="K334" s="139">
        <v>838.72</v>
      </c>
      <c r="L334" s="211"/>
      <c r="M334" s="211"/>
      <c r="N334" s="211">
        <f>ROUND(L334*K334,2)</f>
        <v>0</v>
      </c>
      <c r="O334" s="211"/>
      <c r="P334" s="211"/>
      <c r="Q334" s="211"/>
      <c r="R334" s="140"/>
      <c r="T334" s="141" t="s">
        <v>5</v>
      </c>
      <c r="U334" s="42" t="s">
        <v>35</v>
      </c>
      <c r="V334" s="142">
        <v>0.51</v>
      </c>
      <c r="W334" s="142">
        <f>V334*K334</f>
        <v>427.74720000000002</v>
      </c>
      <c r="X334" s="142">
        <v>1.58E-3</v>
      </c>
      <c r="Y334" s="142">
        <f>X334*K334</f>
        <v>1.3251776</v>
      </c>
      <c r="Z334" s="142">
        <v>0</v>
      </c>
      <c r="AA334" s="143">
        <f>Z334*K334</f>
        <v>0</v>
      </c>
      <c r="AR334" s="20" t="s">
        <v>138</v>
      </c>
      <c r="AT334" s="20" t="s">
        <v>134</v>
      </c>
      <c r="AU334" s="20" t="s">
        <v>88</v>
      </c>
      <c r="AY334" s="20" t="s">
        <v>133</v>
      </c>
      <c r="BE334" s="144">
        <f>IF(U334="základní",N334,0)</f>
        <v>0</v>
      </c>
      <c r="BF334" s="144">
        <f>IF(U334="snížená",N334,0)</f>
        <v>0</v>
      </c>
      <c r="BG334" s="144">
        <f>IF(U334="zákl. přenesená",N334,0)</f>
        <v>0</v>
      </c>
      <c r="BH334" s="144">
        <f>IF(U334="sníž. přenesená",N334,0)</f>
        <v>0</v>
      </c>
      <c r="BI334" s="144">
        <f>IF(U334="nulová",N334,0)</f>
        <v>0</v>
      </c>
      <c r="BJ334" s="20" t="s">
        <v>77</v>
      </c>
      <c r="BK334" s="144">
        <f>ROUND(L334*K334,2)</f>
        <v>0</v>
      </c>
      <c r="BL334" s="20" t="s">
        <v>138</v>
      </c>
      <c r="BM334" s="20" t="s">
        <v>538</v>
      </c>
    </row>
    <row r="335" spans="2:65" s="1" customFormat="1" ht="120" customHeight="1">
      <c r="B335" s="33"/>
      <c r="C335" s="34"/>
      <c r="D335" s="34"/>
      <c r="E335" s="34"/>
      <c r="F335" s="209" t="s">
        <v>539</v>
      </c>
      <c r="G335" s="210"/>
      <c r="H335" s="210"/>
      <c r="I335" s="210"/>
      <c r="J335" s="34"/>
      <c r="K335" s="34"/>
      <c r="L335" s="34"/>
      <c r="M335" s="34"/>
      <c r="N335" s="34"/>
      <c r="O335" s="34"/>
      <c r="P335" s="34"/>
      <c r="Q335" s="34"/>
      <c r="R335" s="35"/>
      <c r="T335" s="145"/>
      <c r="U335" s="34"/>
      <c r="V335" s="34"/>
      <c r="W335" s="34"/>
      <c r="X335" s="34"/>
      <c r="Y335" s="34"/>
      <c r="Z335" s="34"/>
      <c r="AA335" s="72"/>
      <c r="AT335" s="20" t="s">
        <v>141</v>
      </c>
      <c r="AU335" s="20" t="s">
        <v>88</v>
      </c>
    </row>
    <row r="336" spans="2:65" s="10" customFormat="1" ht="38.25" customHeight="1">
      <c r="B336" s="146"/>
      <c r="C336" s="147"/>
      <c r="D336" s="147"/>
      <c r="E336" s="148" t="s">
        <v>5</v>
      </c>
      <c r="F336" s="206" t="s">
        <v>488</v>
      </c>
      <c r="G336" s="207"/>
      <c r="H336" s="207"/>
      <c r="I336" s="207"/>
      <c r="J336" s="147"/>
      <c r="K336" s="149">
        <v>838.72</v>
      </c>
      <c r="L336" s="147"/>
      <c r="M336" s="147"/>
      <c r="N336" s="147"/>
      <c r="O336" s="147"/>
      <c r="P336" s="147"/>
      <c r="Q336" s="147"/>
      <c r="R336" s="150"/>
      <c r="T336" s="151"/>
      <c r="U336" s="147"/>
      <c r="V336" s="147"/>
      <c r="W336" s="147"/>
      <c r="X336" s="147"/>
      <c r="Y336" s="147"/>
      <c r="Z336" s="147"/>
      <c r="AA336" s="152"/>
      <c r="AT336" s="153" t="s">
        <v>143</v>
      </c>
      <c r="AU336" s="153" t="s">
        <v>88</v>
      </c>
      <c r="AV336" s="10" t="s">
        <v>88</v>
      </c>
      <c r="AW336" s="10" t="s">
        <v>28</v>
      </c>
      <c r="AX336" s="10" t="s">
        <v>77</v>
      </c>
      <c r="AY336" s="153" t="s">
        <v>133</v>
      </c>
    </row>
    <row r="337" spans="2:65" s="1" customFormat="1" ht="25.5" customHeight="1">
      <c r="B337" s="135"/>
      <c r="C337" s="136" t="s">
        <v>540</v>
      </c>
      <c r="D337" s="136" t="s">
        <v>134</v>
      </c>
      <c r="E337" s="137" t="s">
        <v>541</v>
      </c>
      <c r="F337" s="208" t="s">
        <v>542</v>
      </c>
      <c r="G337" s="208"/>
      <c r="H337" s="208"/>
      <c r="I337" s="208"/>
      <c r="J337" s="138" t="s">
        <v>137</v>
      </c>
      <c r="K337" s="139">
        <v>571.21</v>
      </c>
      <c r="L337" s="211"/>
      <c r="M337" s="211"/>
      <c r="N337" s="211">
        <f>ROUND(L337*K337,2)</f>
        <v>0</v>
      </c>
      <c r="O337" s="211"/>
      <c r="P337" s="211"/>
      <c r="Q337" s="211"/>
      <c r="R337" s="140"/>
      <c r="T337" s="141" t="s">
        <v>5</v>
      </c>
      <c r="U337" s="42" t="s">
        <v>35</v>
      </c>
      <c r="V337" s="142">
        <v>0.57999999999999996</v>
      </c>
      <c r="W337" s="142">
        <f>V337*K337</f>
        <v>331.30180000000001</v>
      </c>
      <c r="X337" s="142">
        <v>2.7599999999999999E-3</v>
      </c>
      <c r="Y337" s="142">
        <f>X337*K337</f>
        <v>1.5765396</v>
      </c>
      <c r="Z337" s="142">
        <v>0</v>
      </c>
      <c r="AA337" s="143">
        <f>Z337*K337</f>
        <v>0</v>
      </c>
      <c r="AR337" s="20" t="s">
        <v>138</v>
      </c>
      <c r="AT337" s="20" t="s">
        <v>134</v>
      </c>
      <c r="AU337" s="20" t="s">
        <v>88</v>
      </c>
      <c r="AY337" s="20" t="s">
        <v>133</v>
      </c>
      <c r="BE337" s="144">
        <f>IF(U337="základní",N337,0)</f>
        <v>0</v>
      </c>
      <c r="BF337" s="144">
        <f>IF(U337="snížená",N337,0)</f>
        <v>0</v>
      </c>
      <c r="BG337" s="144">
        <f>IF(U337="zákl. přenesená",N337,0)</f>
        <v>0</v>
      </c>
      <c r="BH337" s="144">
        <f>IF(U337="sníž. přenesená",N337,0)</f>
        <v>0</v>
      </c>
      <c r="BI337" s="144">
        <f>IF(U337="nulová",N337,0)</f>
        <v>0</v>
      </c>
      <c r="BJ337" s="20" t="s">
        <v>77</v>
      </c>
      <c r="BK337" s="144">
        <f>ROUND(L337*K337,2)</f>
        <v>0</v>
      </c>
      <c r="BL337" s="20" t="s">
        <v>138</v>
      </c>
      <c r="BM337" s="20" t="s">
        <v>543</v>
      </c>
    </row>
    <row r="338" spans="2:65" s="1" customFormat="1" ht="24" customHeight="1">
      <c r="B338" s="33"/>
      <c r="C338" s="34"/>
      <c r="D338" s="34"/>
      <c r="E338" s="34"/>
      <c r="F338" s="209" t="s">
        <v>544</v>
      </c>
      <c r="G338" s="210"/>
      <c r="H338" s="210"/>
      <c r="I338" s="210"/>
      <c r="J338" s="34"/>
      <c r="K338" s="34"/>
      <c r="L338" s="34"/>
      <c r="M338" s="34"/>
      <c r="N338" s="34"/>
      <c r="O338" s="34"/>
      <c r="P338" s="34"/>
      <c r="Q338" s="34"/>
      <c r="R338" s="35"/>
      <c r="T338" s="145"/>
      <c r="U338" s="34"/>
      <c r="V338" s="34"/>
      <c r="W338" s="34"/>
      <c r="X338" s="34"/>
      <c r="Y338" s="34"/>
      <c r="Z338" s="34"/>
      <c r="AA338" s="72"/>
      <c r="AT338" s="20" t="s">
        <v>141</v>
      </c>
      <c r="AU338" s="20" t="s">
        <v>88</v>
      </c>
    </row>
    <row r="339" spans="2:65" s="10" customFormat="1" ht="25.5" customHeight="1">
      <c r="B339" s="146"/>
      <c r="C339" s="147"/>
      <c r="D339" s="147"/>
      <c r="E339" s="148" t="s">
        <v>5</v>
      </c>
      <c r="F339" s="206" t="s">
        <v>482</v>
      </c>
      <c r="G339" s="207"/>
      <c r="H339" s="207"/>
      <c r="I339" s="207"/>
      <c r="J339" s="147"/>
      <c r="K339" s="149">
        <v>571.21</v>
      </c>
      <c r="L339" s="147"/>
      <c r="M339" s="147"/>
      <c r="N339" s="147"/>
      <c r="O339" s="147"/>
      <c r="P339" s="147"/>
      <c r="Q339" s="147"/>
      <c r="R339" s="150"/>
      <c r="T339" s="151"/>
      <c r="U339" s="147"/>
      <c r="V339" s="147"/>
      <c r="W339" s="147"/>
      <c r="X339" s="147"/>
      <c r="Y339" s="147"/>
      <c r="Z339" s="147"/>
      <c r="AA339" s="152"/>
      <c r="AT339" s="153" t="s">
        <v>143</v>
      </c>
      <c r="AU339" s="153" t="s">
        <v>88</v>
      </c>
      <c r="AV339" s="10" t="s">
        <v>88</v>
      </c>
      <c r="AW339" s="10" t="s">
        <v>28</v>
      </c>
      <c r="AX339" s="10" t="s">
        <v>77</v>
      </c>
      <c r="AY339" s="153" t="s">
        <v>133</v>
      </c>
    </row>
    <row r="340" spans="2:65" s="1" customFormat="1" ht="25.5" customHeight="1">
      <c r="B340" s="135"/>
      <c r="C340" s="136" t="s">
        <v>545</v>
      </c>
      <c r="D340" s="136" t="s">
        <v>134</v>
      </c>
      <c r="E340" s="137" t="s">
        <v>546</v>
      </c>
      <c r="F340" s="208" t="s">
        <v>547</v>
      </c>
      <c r="G340" s="208"/>
      <c r="H340" s="208"/>
      <c r="I340" s="208"/>
      <c r="J340" s="138" t="s">
        <v>204</v>
      </c>
      <c r="K340" s="139">
        <v>2</v>
      </c>
      <c r="L340" s="211"/>
      <c r="M340" s="211"/>
      <c r="N340" s="211">
        <f>ROUND(L340*K340,2)</f>
        <v>0</v>
      </c>
      <c r="O340" s="211"/>
      <c r="P340" s="211"/>
      <c r="Q340" s="211"/>
      <c r="R340" s="140"/>
      <c r="T340" s="141" t="s">
        <v>5</v>
      </c>
      <c r="U340" s="42" t="s">
        <v>35</v>
      </c>
      <c r="V340" s="142">
        <v>5.14</v>
      </c>
      <c r="W340" s="142">
        <f>V340*K340</f>
        <v>10.28</v>
      </c>
      <c r="X340" s="142">
        <v>6.0000000000000002E-5</v>
      </c>
      <c r="Y340" s="142">
        <f>X340*K340</f>
        <v>1.2E-4</v>
      </c>
      <c r="Z340" s="142">
        <v>0</v>
      </c>
      <c r="AA340" s="143">
        <f>Z340*K340</f>
        <v>0</v>
      </c>
      <c r="AR340" s="20" t="s">
        <v>138</v>
      </c>
      <c r="AT340" s="20" t="s">
        <v>134</v>
      </c>
      <c r="AU340" s="20" t="s">
        <v>88</v>
      </c>
      <c r="AY340" s="20" t="s">
        <v>133</v>
      </c>
      <c r="BE340" s="144">
        <f>IF(U340="základní",N340,0)</f>
        <v>0</v>
      </c>
      <c r="BF340" s="144">
        <f>IF(U340="snížená",N340,0)</f>
        <v>0</v>
      </c>
      <c r="BG340" s="144">
        <f>IF(U340="zákl. přenesená",N340,0)</f>
        <v>0</v>
      </c>
      <c r="BH340" s="144">
        <f>IF(U340="sníž. přenesená",N340,0)</f>
        <v>0</v>
      </c>
      <c r="BI340" s="144">
        <f>IF(U340="nulová",N340,0)</f>
        <v>0</v>
      </c>
      <c r="BJ340" s="20" t="s">
        <v>77</v>
      </c>
      <c r="BK340" s="144">
        <f>ROUND(L340*K340,2)</f>
        <v>0</v>
      </c>
      <c r="BL340" s="20" t="s">
        <v>138</v>
      </c>
      <c r="BM340" s="20" t="s">
        <v>548</v>
      </c>
    </row>
    <row r="341" spans="2:65" s="1" customFormat="1" ht="48" customHeight="1">
      <c r="B341" s="33"/>
      <c r="C341" s="34"/>
      <c r="D341" s="34"/>
      <c r="E341" s="34"/>
      <c r="F341" s="209" t="s">
        <v>549</v>
      </c>
      <c r="G341" s="210"/>
      <c r="H341" s="210"/>
      <c r="I341" s="210"/>
      <c r="J341" s="34"/>
      <c r="K341" s="34"/>
      <c r="L341" s="34"/>
      <c r="M341" s="34"/>
      <c r="N341" s="34"/>
      <c r="O341" s="34"/>
      <c r="P341" s="34"/>
      <c r="Q341" s="34"/>
      <c r="R341" s="35"/>
      <c r="T341" s="145"/>
      <c r="U341" s="34"/>
      <c r="V341" s="34"/>
      <c r="W341" s="34"/>
      <c r="X341" s="34"/>
      <c r="Y341" s="34"/>
      <c r="Z341" s="34"/>
      <c r="AA341" s="72"/>
      <c r="AT341" s="20" t="s">
        <v>141</v>
      </c>
      <c r="AU341" s="20" t="s">
        <v>88</v>
      </c>
    </row>
    <row r="342" spans="2:65" s="10" customFormat="1" ht="16.5" customHeight="1">
      <c r="B342" s="146"/>
      <c r="C342" s="147"/>
      <c r="D342" s="147"/>
      <c r="E342" s="148" t="s">
        <v>5</v>
      </c>
      <c r="F342" s="206" t="s">
        <v>88</v>
      </c>
      <c r="G342" s="207"/>
      <c r="H342" s="207"/>
      <c r="I342" s="207"/>
      <c r="J342" s="147"/>
      <c r="K342" s="149">
        <v>2</v>
      </c>
      <c r="L342" s="147"/>
      <c r="M342" s="147"/>
      <c r="N342" s="147"/>
      <c r="O342" s="147"/>
      <c r="P342" s="147"/>
      <c r="Q342" s="147"/>
      <c r="R342" s="150"/>
      <c r="T342" s="151"/>
      <c r="U342" s="147"/>
      <c r="V342" s="147"/>
      <c r="W342" s="147"/>
      <c r="X342" s="147"/>
      <c r="Y342" s="147"/>
      <c r="Z342" s="147"/>
      <c r="AA342" s="152"/>
      <c r="AT342" s="153" t="s">
        <v>143</v>
      </c>
      <c r="AU342" s="153" t="s">
        <v>88</v>
      </c>
      <c r="AV342" s="10" t="s">
        <v>88</v>
      </c>
      <c r="AW342" s="10" t="s">
        <v>28</v>
      </c>
      <c r="AX342" s="10" t="s">
        <v>77</v>
      </c>
      <c r="AY342" s="153" t="s">
        <v>133</v>
      </c>
    </row>
    <row r="343" spans="2:65" s="9" customFormat="1" ht="29.85" customHeight="1">
      <c r="B343" s="124"/>
      <c r="C343" s="125"/>
      <c r="D343" s="134" t="s">
        <v>107</v>
      </c>
      <c r="E343" s="134"/>
      <c r="F343" s="134"/>
      <c r="G343" s="134"/>
      <c r="H343" s="134"/>
      <c r="I343" s="134"/>
      <c r="J343" s="134"/>
      <c r="K343" s="134"/>
      <c r="L343" s="134"/>
      <c r="M343" s="134"/>
      <c r="N343" s="212">
        <f>BK343</f>
        <v>0</v>
      </c>
      <c r="O343" s="213"/>
      <c r="P343" s="213"/>
      <c r="Q343" s="213"/>
      <c r="R343" s="127"/>
      <c r="T343" s="128"/>
      <c r="U343" s="125"/>
      <c r="V343" s="125"/>
      <c r="W343" s="129">
        <f>SUM(W344:W359)</f>
        <v>473.88102000000003</v>
      </c>
      <c r="X343" s="125"/>
      <c r="Y343" s="129">
        <f>SUM(Y344:Y359)</f>
        <v>0</v>
      </c>
      <c r="Z343" s="125"/>
      <c r="AA343" s="130">
        <f>SUM(AA344:AA359)</f>
        <v>0</v>
      </c>
      <c r="AR343" s="131" t="s">
        <v>77</v>
      </c>
      <c r="AT343" s="132" t="s">
        <v>69</v>
      </c>
      <c r="AU343" s="132" t="s">
        <v>77</v>
      </c>
      <c r="AY343" s="131" t="s">
        <v>133</v>
      </c>
      <c r="BK343" s="133">
        <f>SUM(BK344:BK359)</f>
        <v>0</v>
      </c>
    </row>
    <row r="344" spans="2:65" s="1" customFormat="1" ht="38.25" customHeight="1">
      <c r="B344" s="135"/>
      <c r="C344" s="136" t="s">
        <v>550</v>
      </c>
      <c r="D344" s="136" t="s">
        <v>134</v>
      </c>
      <c r="E344" s="137" t="s">
        <v>551</v>
      </c>
      <c r="F344" s="208" t="s">
        <v>552</v>
      </c>
      <c r="G344" s="208"/>
      <c r="H344" s="208"/>
      <c r="I344" s="208"/>
      <c r="J344" s="138" t="s">
        <v>188</v>
      </c>
      <c r="K344" s="139">
        <v>161.22200000000001</v>
      </c>
      <c r="L344" s="211"/>
      <c r="M344" s="211"/>
      <c r="N344" s="211">
        <f>ROUND(L344*K344,2)</f>
        <v>0</v>
      </c>
      <c r="O344" s="211"/>
      <c r="P344" s="211"/>
      <c r="Q344" s="211"/>
      <c r="R344" s="140"/>
      <c r="T344" s="141" t="s">
        <v>5</v>
      </c>
      <c r="U344" s="42" t="s">
        <v>35</v>
      </c>
      <c r="V344" s="142">
        <v>0</v>
      </c>
      <c r="W344" s="142">
        <f>V344*K344</f>
        <v>0</v>
      </c>
      <c r="X344" s="142">
        <v>0</v>
      </c>
      <c r="Y344" s="142">
        <f>X344*K344</f>
        <v>0</v>
      </c>
      <c r="Z344" s="142">
        <v>0</v>
      </c>
      <c r="AA344" s="143">
        <f>Z344*K344</f>
        <v>0</v>
      </c>
      <c r="AR344" s="20" t="s">
        <v>138</v>
      </c>
      <c r="AT344" s="20" t="s">
        <v>134</v>
      </c>
      <c r="AU344" s="20" t="s">
        <v>88</v>
      </c>
      <c r="AY344" s="20" t="s">
        <v>133</v>
      </c>
      <c r="BE344" s="144">
        <f>IF(U344="základní",N344,0)</f>
        <v>0</v>
      </c>
      <c r="BF344" s="144">
        <f>IF(U344="snížená",N344,0)</f>
        <v>0</v>
      </c>
      <c r="BG344" s="144">
        <f>IF(U344="zákl. přenesená",N344,0)</f>
        <v>0</v>
      </c>
      <c r="BH344" s="144">
        <f>IF(U344="sníž. přenesená",N344,0)</f>
        <v>0</v>
      </c>
      <c r="BI344" s="144">
        <f>IF(U344="nulová",N344,0)</f>
        <v>0</v>
      </c>
      <c r="BJ344" s="20" t="s">
        <v>77</v>
      </c>
      <c r="BK344" s="144">
        <f>ROUND(L344*K344,2)</f>
        <v>0</v>
      </c>
      <c r="BL344" s="20" t="s">
        <v>138</v>
      </c>
      <c r="BM344" s="20" t="s">
        <v>553</v>
      </c>
    </row>
    <row r="345" spans="2:65" s="1" customFormat="1" ht="24" customHeight="1">
      <c r="B345" s="33"/>
      <c r="C345" s="34"/>
      <c r="D345" s="34"/>
      <c r="E345" s="34"/>
      <c r="F345" s="209" t="s">
        <v>554</v>
      </c>
      <c r="G345" s="210"/>
      <c r="H345" s="210"/>
      <c r="I345" s="210"/>
      <c r="J345" s="34"/>
      <c r="K345" s="34"/>
      <c r="L345" s="34"/>
      <c r="M345" s="34"/>
      <c r="N345" s="34"/>
      <c r="O345" s="34"/>
      <c r="P345" s="34"/>
      <c r="Q345" s="34"/>
      <c r="R345" s="35"/>
      <c r="T345" s="145"/>
      <c r="U345" s="34"/>
      <c r="V345" s="34"/>
      <c r="W345" s="34"/>
      <c r="X345" s="34"/>
      <c r="Y345" s="34"/>
      <c r="Z345" s="34"/>
      <c r="AA345" s="72"/>
      <c r="AT345" s="20" t="s">
        <v>141</v>
      </c>
      <c r="AU345" s="20" t="s">
        <v>88</v>
      </c>
    </row>
    <row r="346" spans="2:65" s="10" customFormat="1" ht="16.5" customHeight="1">
      <c r="B346" s="146"/>
      <c r="C346" s="147"/>
      <c r="D346" s="147"/>
      <c r="E346" s="148" t="s">
        <v>5</v>
      </c>
      <c r="F346" s="206" t="s">
        <v>555</v>
      </c>
      <c r="G346" s="207"/>
      <c r="H346" s="207"/>
      <c r="I346" s="207"/>
      <c r="J346" s="147"/>
      <c r="K346" s="149">
        <v>161.22200000000001</v>
      </c>
      <c r="L346" s="147"/>
      <c r="M346" s="147"/>
      <c r="N346" s="147"/>
      <c r="O346" s="147"/>
      <c r="P346" s="147"/>
      <c r="Q346" s="147"/>
      <c r="R346" s="150"/>
      <c r="T346" s="151"/>
      <c r="U346" s="147"/>
      <c r="V346" s="147"/>
      <c r="W346" s="147"/>
      <c r="X346" s="147"/>
      <c r="Y346" s="147"/>
      <c r="Z346" s="147"/>
      <c r="AA346" s="152"/>
      <c r="AT346" s="153" t="s">
        <v>143</v>
      </c>
      <c r="AU346" s="153" t="s">
        <v>88</v>
      </c>
      <c r="AV346" s="10" t="s">
        <v>88</v>
      </c>
      <c r="AW346" s="10" t="s">
        <v>28</v>
      </c>
      <c r="AX346" s="10" t="s">
        <v>77</v>
      </c>
      <c r="AY346" s="153" t="s">
        <v>133</v>
      </c>
    </row>
    <row r="347" spans="2:65" s="1" customFormat="1" ht="38.25" customHeight="1">
      <c r="B347" s="135"/>
      <c r="C347" s="136" t="s">
        <v>556</v>
      </c>
      <c r="D347" s="136" t="s">
        <v>134</v>
      </c>
      <c r="E347" s="137" t="s">
        <v>557</v>
      </c>
      <c r="F347" s="208" t="s">
        <v>558</v>
      </c>
      <c r="G347" s="208"/>
      <c r="H347" s="208"/>
      <c r="I347" s="208"/>
      <c r="J347" s="138" t="s">
        <v>188</v>
      </c>
      <c r="K347" s="139">
        <v>134.68100000000001</v>
      </c>
      <c r="L347" s="211"/>
      <c r="M347" s="211"/>
      <c r="N347" s="211">
        <f>ROUND(L347*K347,2)</f>
        <v>0</v>
      </c>
      <c r="O347" s="211"/>
      <c r="P347" s="211"/>
      <c r="Q347" s="211"/>
      <c r="R347" s="140"/>
      <c r="T347" s="141" t="s">
        <v>5</v>
      </c>
      <c r="U347" s="42" t="s">
        <v>35</v>
      </c>
      <c r="V347" s="142">
        <v>0</v>
      </c>
      <c r="W347" s="142">
        <f>V347*K347</f>
        <v>0</v>
      </c>
      <c r="X347" s="142">
        <v>0</v>
      </c>
      <c r="Y347" s="142">
        <f>X347*K347</f>
        <v>0</v>
      </c>
      <c r="Z347" s="142">
        <v>0</v>
      </c>
      <c r="AA347" s="143">
        <f>Z347*K347</f>
        <v>0</v>
      </c>
      <c r="AR347" s="20" t="s">
        <v>138</v>
      </c>
      <c r="AT347" s="20" t="s">
        <v>134</v>
      </c>
      <c r="AU347" s="20" t="s">
        <v>88</v>
      </c>
      <c r="AY347" s="20" t="s">
        <v>133</v>
      </c>
      <c r="BE347" s="144">
        <f>IF(U347="základní",N347,0)</f>
        <v>0</v>
      </c>
      <c r="BF347" s="144">
        <f>IF(U347="snížená",N347,0)</f>
        <v>0</v>
      </c>
      <c r="BG347" s="144">
        <f>IF(U347="zákl. přenesená",N347,0)</f>
        <v>0</v>
      </c>
      <c r="BH347" s="144">
        <f>IF(U347="sníž. přenesená",N347,0)</f>
        <v>0</v>
      </c>
      <c r="BI347" s="144">
        <f>IF(U347="nulová",N347,0)</f>
        <v>0</v>
      </c>
      <c r="BJ347" s="20" t="s">
        <v>77</v>
      </c>
      <c r="BK347" s="144">
        <f>ROUND(L347*K347,2)</f>
        <v>0</v>
      </c>
      <c r="BL347" s="20" t="s">
        <v>138</v>
      </c>
      <c r="BM347" s="20" t="s">
        <v>559</v>
      </c>
    </row>
    <row r="348" spans="2:65" s="1" customFormat="1" ht="36" customHeight="1">
      <c r="B348" s="33"/>
      <c r="C348" s="34"/>
      <c r="D348" s="34"/>
      <c r="E348" s="34"/>
      <c r="F348" s="209" t="s">
        <v>560</v>
      </c>
      <c r="G348" s="210"/>
      <c r="H348" s="210"/>
      <c r="I348" s="210"/>
      <c r="J348" s="34"/>
      <c r="K348" s="34"/>
      <c r="L348" s="34"/>
      <c r="M348" s="34"/>
      <c r="N348" s="34"/>
      <c r="O348" s="34"/>
      <c r="P348" s="34"/>
      <c r="Q348" s="34"/>
      <c r="R348" s="35"/>
      <c r="T348" s="145"/>
      <c r="U348" s="34"/>
      <c r="V348" s="34"/>
      <c r="W348" s="34"/>
      <c r="X348" s="34"/>
      <c r="Y348" s="34"/>
      <c r="Z348" s="34"/>
      <c r="AA348" s="72"/>
      <c r="AT348" s="20" t="s">
        <v>141</v>
      </c>
      <c r="AU348" s="20" t="s">
        <v>88</v>
      </c>
    </row>
    <row r="349" spans="2:65" s="10" customFormat="1" ht="16.5" customHeight="1">
      <c r="B349" s="146"/>
      <c r="C349" s="147"/>
      <c r="D349" s="147"/>
      <c r="E349" s="148" t="s">
        <v>5</v>
      </c>
      <c r="F349" s="206" t="s">
        <v>561</v>
      </c>
      <c r="G349" s="207"/>
      <c r="H349" s="207"/>
      <c r="I349" s="207"/>
      <c r="J349" s="147"/>
      <c r="K349" s="149">
        <v>134.68100000000001</v>
      </c>
      <c r="L349" s="147"/>
      <c r="M349" s="147"/>
      <c r="N349" s="147"/>
      <c r="O349" s="147"/>
      <c r="P349" s="147"/>
      <c r="Q349" s="147"/>
      <c r="R349" s="150"/>
      <c r="T349" s="151"/>
      <c r="U349" s="147"/>
      <c r="V349" s="147"/>
      <c r="W349" s="147"/>
      <c r="X349" s="147"/>
      <c r="Y349" s="147"/>
      <c r="Z349" s="147"/>
      <c r="AA349" s="152"/>
      <c r="AT349" s="153" t="s">
        <v>143</v>
      </c>
      <c r="AU349" s="153" t="s">
        <v>88</v>
      </c>
      <c r="AV349" s="10" t="s">
        <v>88</v>
      </c>
      <c r="AW349" s="10" t="s">
        <v>28</v>
      </c>
      <c r="AX349" s="10" t="s">
        <v>77</v>
      </c>
      <c r="AY349" s="153" t="s">
        <v>133</v>
      </c>
    </row>
    <row r="350" spans="2:65" s="1" customFormat="1" ht="25.5" customHeight="1">
      <c r="B350" s="135"/>
      <c r="C350" s="136" t="s">
        <v>562</v>
      </c>
      <c r="D350" s="136" t="s">
        <v>134</v>
      </c>
      <c r="E350" s="137" t="s">
        <v>563</v>
      </c>
      <c r="F350" s="208" t="s">
        <v>564</v>
      </c>
      <c r="G350" s="208"/>
      <c r="H350" s="208"/>
      <c r="I350" s="208"/>
      <c r="J350" s="138" t="s">
        <v>188</v>
      </c>
      <c r="K350" s="139">
        <v>441.23</v>
      </c>
      <c r="L350" s="211"/>
      <c r="M350" s="211"/>
      <c r="N350" s="211">
        <f>ROUND(L350*K350,2)</f>
        <v>0</v>
      </c>
      <c r="O350" s="211"/>
      <c r="P350" s="211"/>
      <c r="Q350" s="211"/>
      <c r="R350" s="140"/>
      <c r="T350" s="141" t="s">
        <v>5</v>
      </c>
      <c r="U350" s="42" t="s">
        <v>35</v>
      </c>
      <c r="V350" s="142">
        <v>0.83499999999999996</v>
      </c>
      <c r="W350" s="142">
        <f>V350*K350</f>
        <v>368.42705000000001</v>
      </c>
      <c r="X350" s="142">
        <v>0</v>
      </c>
      <c r="Y350" s="142">
        <f>X350*K350</f>
        <v>0</v>
      </c>
      <c r="Z350" s="142">
        <v>0</v>
      </c>
      <c r="AA350" s="143">
        <f>Z350*K350</f>
        <v>0</v>
      </c>
      <c r="AR350" s="20" t="s">
        <v>138</v>
      </c>
      <c r="AT350" s="20" t="s">
        <v>134</v>
      </c>
      <c r="AU350" s="20" t="s">
        <v>88</v>
      </c>
      <c r="AY350" s="20" t="s">
        <v>133</v>
      </c>
      <c r="BE350" s="144">
        <f>IF(U350="základní",N350,0)</f>
        <v>0</v>
      </c>
      <c r="BF350" s="144">
        <f>IF(U350="snížená",N350,0)</f>
        <v>0</v>
      </c>
      <c r="BG350" s="144">
        <f>IF(U350="zákl. přenesená",N350,0)</f>
        <v>0</v>
      </c>
      <c r="BH350" s="144">
        <f>IF(U350="sníž. přenesená",N350,0)</f>
        <v>0</v>
      </c>
      <c r="BI350" s="144">
        <f>IF(U350="nulová",N350,0)</f>
        <v>0</v>
      </c>
      <c r="BJ350" s="20" t="s">
        <v>77</v>
      </c>
      <c r="BK350" s="144">
        <f>ROUND(L350*K350,2)</f>
        <v>0</v>
      </c>
      <c r="BL350" s="20" t="s">
        <v>138</v>
      </c>
      <c r="BM350" s="20" t="s">
        <v>565</v>
      </c>
    </row>
    <row r="351" spans="2:65" s="1" customFormat="1" ht="25.5" customHeight="1">
      <c r="B351" s="135"/>
      <c r="C351" s="136" t="s">
        <v>322</v>
      </c>
      <c r="D351" s="136" t="s">
        <v>134</v>
      </c>
      <c r="E351" s="137" t="s">
        <v>566</v>
      </c>
      <c r="F351" s="208" t="s">
        <v>567</v>
      </c>
      <c r="G351" s="208"/>
      <c r="H351" s="208"/>
      <c r="I351" s="208"/>
      <c r="J351" s="138" t="s">
        <v>188</v>
      </c>
      <c r="K351" s="139">
        <v>8824.6</v>
      </c>
      <c r="L351" s="211"/>
      <c r="M351" s="211"/>
      <c r="N351" s="211">
        <f>ROUND(L351*K351,2)</f>
        <v>0</v>
      </c>
      <c r="O351" s="211"/>
      <c r="P351" s="211"/>
      <c r="Q351" s="211"/>
      <c r="R351" s="140"/>
      <c r="T351" s="141" t="s">
        <v>5</v>
      </c>
      <c r="U351" s="42" t="s">
        <v>35</v>
      </c>
      <c r="V351" s="142">
        <v>4.0000000000000001E-3</v>
      </c>
      <c r="W351" s="142">
        <f>V351*K351</f>
        <v>35.298400000000001</v>
      </c>
      <c r="X351" s="142">
        <v>0</v>
      </c>
      <c r="Y351" s="142">
        <f>X351*K351</f>
        <v>0</v>
      </c>
      <c r="Z351" s="142">
        <v>0</v>
      </c>
      <c r="AA351" s="143">
        <f>Z351*K351</f>
        <v>0</v>
      </c>
      <c r="AR351" s="20" t="s">
        <v>138</v>
      </c>
      <c r="AT351" s="20" t="s">
        <v>134</v>
      </c>
      <c r="AU351" s="20" t="s">
        <v>88</v>
      </c>
      <c r="AY351" s="20" t="s">
        <v>133</v>
      </c>
      <c r="BE351" s="144">
        <f>IF(U351="základní",N351,0)</f>
        <v>0</v>
      </c>
      <c r="BF351" s="144">
        <f>IF(U351="snížená",N351,0)</f>
        <v>0</v>
      </c>
      <c r="BG351" s="144">
        <f>IF(U351="zákl. přenesená",N351,0)</f>
        <v>0</v>
      </c>
      <c r="BH351" s="144">
        <f>IF(U351="sníž. přenesená",N351,0)</f>
        <v>0</v>
      </c>
      <c r="BI351" s="144">
        <f>IF(U351="nulová",N351,0)</f>
        <v>0</v>
      </c>
      <c r="BJ351" s="20" t="s">
        <v>77</v>
      </c>
      <c r="BK351" s="144">
        <f>ROUND(L351*K351,2)</f>
        <v>0</v>
      </c>
      <c r="BL351" s="20" t="s">
        <v>138</v>
      </c>
      <c r="BM351" s="20" t="s">
        <v>568</v>
      </c>
    </row>
    <row r="352" spans="2:65" s="10" customFormat="1" ht="16.5" customHeight="1">
      <c r="B352" s="146"/>
      <c r="C352" s="147"/>
      <c r="D352" s="147"/>
      <c r="E352" s="148" t="s">
        <v>5</v>
      </c>
      <c r="F352" s="214" t="s">
        <v>569</v>
      </c>
      <c r="G352" s="215"/>
      <c r="H352" s="215"/>
      <c r="I352" s="215"/>
      <c r="J352" s="147"/>
      <c r="K352" s="149">
        <v>8824.6</v>
      </c>
      <c r="L352" s="147"/>
      <c r="M352" s="147"/>
      <c r="N352" s="147"/>
      <c r="O352" s="147"/>
      <c r="P352" s="147"/>
      <c r="Q352" s="147"/>
      <c r="R352" s="150"/>
      <c r="T352" s="151"/>
      <c r="U352" s="147"/>
      <c r="V352" s="147"/>
      <c r="W352" s="147"/>
      <c r="X352" s="147"/>
      <c r="Y352" s="147"/>
      <c r="Z352" s="147"/>
      <c r="AA352" s="152"/>
      <c r="AT352" s="153" t="s">
        <v>143</v>
      </c>
      <c r="AU352" s="153" t="s">
        <v>88</v>
      </c>
      <c r="AV352" s="10" t="s">
        <v>88</v>
      </c>
      <c r="AW352" s="10" t="s">
        <v>28</v>
      </c>
      <c r="AX352" s="10" t="s">
        <v>77</v>
      </c>
      <c r="AY352" s="153" t="s">
        <v>133</v>
      </c>
    </row>
    <row r="353" spans="2:65" s="1" customFormat="1" ht="25.5" customHeight="1">
      <c r="B353" s="135"/>
      <c r="C353" s="136" t="s">
        <v>570</v>
      </c>
      <c r="D353" s="136" t="s">
        <v>134</v>
      </c>
      <c r="E353" s="137" t="s">
        <v>571</v>
      </c>
      <c r="F353" s="208" t="s">
        <v>572</v>
      </c>
      <c r="G353" s="208"/>
      <c r="H353" s="208"/>
      <c r="I353" s="208"/>
      <c r="J353" s="138" t="s">
        <v>188</v>
      </c>
      <c r="K353" s="139">
        <v>441.23</v>
      </c>
      <c r="L353" s="211"/>
      <c r="M353" s="211"/>
      <c r="N353" s="211">
        <f>ROUND(L353*K353,2)</f>
        <v>0</v>
      </c>
      <c r="O353" s="211"/>
      <c r="P353" s="211"/>
      <c r="Q353" s="211"/>
      <c r="R353" s="140"/>
      <c r="T353" s="141" t="s">
        <v>5</v>
      </c>
      <c r="U353" s="42" t="s">
        <v>35</v>
      </c>
      <c r="V353" s="142">
        <v>0.159</v>
      </c>
      <c r="W353" s="142">
        <f>V353*K353</f>
        <v>70.155569999999997</v>
      </c>
      <c r="X353" s="142">
        <v>0</v>
      </c>
      <c r="Y353" s="142">
        <f>X353*K353</f>
        <v>0</v>
      </c>
      <c r="Z353" s="142">
        <v>0</v>
      </c>
      <c r="AA353" s="143">
        <f>Z353*K353</f>
        <v>0</v>
      </c>
      <c r="AR353" s="20" t="s">
        <v>138</v>
      </c>
      <c r="AT353" s="20" t="s">
        <v>134</v>
      </c>
      <c r="AU353" s="20" t="s">
        <v>88</v>
      </c>
      <c r="AY353" s="20" t="s">
        <v>133</v>
      </c>
      <c r="BE353" s="144">
        <f>IF(U353="základní",N353,0)</f>
        <v>0</v>
      </c>
      <c r="BF353" s="144">
        <f>IF(U353="snížená",N353,0)</f>
        <v>0</v>
      </c>
      <c r="BG353" s="144">
        <f>IF(U353="zákl. přenesená",N353,0)</f>
        <v>0</v>
      </c>
      <c r="BH353" s="144">
        <f>IF(U353="sníž. přenesená",N353,0)</f>
        <v>0</v>
      </c>
      <c r="BI353" s="144">
        <f>IF(U353="nulová",N353,0)</f>
        <v>0</v>
      </c>
      <c r="BJ353" s="20" t="s">
        <v>77</v>
      </c>
      <c r="BK353" s="144">
        <f>ROUND(L353*K353,2)</f>
        <v>0</v>
      </c>
      <c r="BL353" s="20" t="s">
        <v>138</v>
      </c>
      <c r="BM353" s="20" t="s">
        <v>573</v>
      </c>
    </row>
    <row r="354" spans="2:65" s="1" customFormat="1" ht="38.25" customHeight="1">
      <c r="B354" s="135"/>
      <c r="C354" s="136" t="s">
        <v>574</v>
      </c>
      <c r="D354" s="136" t="s">
        <v>134</v>
      </c>
      <c r="E354" s="137" t="s">
        <v>575</v>
      </c>
      <c r="F354" s="208" t="s">
        <v>576</v>
      </c>
      <c r="G354" s="208"/>
      <c r="H354" s="208"/>
      <c r="I354" s="208"/>
      <c r="J354" s="138" t="s">
        <v>188</v>
      </c>
      <c r="K354" s="139">
        <v>118.502</v>
      </c>
      <c r="L354" s="211"/>
      <c r="M354" s="211"/>
      <c r="N354" s="211">
        <f>ROUND(L354*K354,2)</f>
        <v>0</v>
      </c>
      <c r="O354" s="211"/>
      <c r="P354" s="211"/>
      <c r="Q354" s="211"/>
      <c r="R354" s="140"/>
      <c r="T354" s="141" t="s">
        <v>5</v>
      </c>
      <c r="U354" s="42" t="s">
        <v>35</v>
      </c>
      <c r="V354" s="142">
        <v>0</v>
      </c>
      <c r="W354" s="142">
        <f>V354*K354</f>
        <v>0</v>
      </c>
      <c r="X354" s="142">
        <v>0</v>
      </c>
      <c r="Y354" s="142">
        <f>X354*K354</f>
        <v>0</v>
      </c>
      <c r="Z354" s="142">
        <v>0</v>
      </c>
      <c r="AA354" s="143">
        <f>Z354*K354</f>
        <v>0</v>
      </c>
      <c r="AR354" s="20" t="s">
        <v>138</v>
      </c>
      <c r="AT354" s="20" t="s">
        <v>134</v>
      </c>
      <c r="AU354" s="20" t="s">
        <v>88</v>
      </c>
      <c r="AY354" s="20" t="s">
        <v>133</v>
      </c>
      <c r="BE354" s="144">
        <f>IF(U354="základní",N354,0)</f>
        <v>0</v>
      </c>
      <c r="BF354" s="144">
        <f>IF(U354="snížená",N354,0)</f>
        <v>0</v>
      </c>
      <c r="BG354" s="144">
        <f>IF(U354="zákl. přenesená",N354,0)</f>
        <v>0</v>
      </c>
      <c r="BH354" s="144">
        <f>IF(U354="sníž. přenesená",N354,0)</f>
        <v>0</v>
      </c>
      <c r="BI354" s="144">
        <f>IF(U354="nulová",N354,0)</f>
        <v>0</v>
      </c>
      <c r="BJ354" s="20" t="s">
        <v>77</v>
      </c>
      <c r="BK354" s="144">
        <f>ROUND(L354*K354,2)</f>
        <v>0</v>
      </c>
      <c r="BL354" s="20" t="s">
        <v>138</v>
      </c>
      <c r="BM354" s="20" t="s">
        <v>577</v>
      </c>
    </row>
    <row r="355" spans="2:65" s="1" customFormat="1" ht="16.5" customHeight="1">
      <c r="B355" s="33"/>
      <c r="C355" s="34"/>
      <c r="D355" s="34"/>
      <c r="E355" s="34"/>
      <c r="F355" s="209" t="s">
        <v>578</v>
      </c>
      <c r="G355" s="210"/>
      <c r="H355" s="210"/>
      <c r="I355" s="210"/>
      <c r="J355" s="34"/>
      <c r="K355" s="34"/>
      <c r="L355" s="34"/>
      <c r="M355" s="34"/>
      <c r="N355" s="34"/>
      <c r="O355" s="34"/>
      <c r="P355" s="34"/>
      <c r="Q355" s="34"/>
      <c r="R355" s="35"/>
      <c r="T355" s="145"/>
      <c r="U355" s="34"/>
      <c r="V355" s="34"/>
      <c r="W355" s="34"/>
      <c r="X355" s="34"/>
      <c r="Y355" s="34"/>
      <c r="Z355" s="34"/>
      <c r="AA355" s="72"/>
      <c r="AT355" s="20" t="s">
        <v>141</v>
      </c>
      <c r="AU355" s="20" t="s">
        <v>88</v>
      </c>
    </row>
    <row r="356" spans="2:65" s="10" customFormat="1" ht="16.5" customHeight="1">
      <c r="B356" s="146"/>
      <c r="C356" s="147"/>
      <c r="D356" s="147"/>
      <c r="E356" s="148" t="s">
        <v>5</v>
      </c>
      <c r="F356" s="206" t="s">
        <v>579</v>
      </c>
      <c r="G356" s="207"/>
      <c r="H356" s="207"/>
      <c r="I356" s="207"/>
      <c r="J356" s="147"/>
      <c r="K356" s="149">
        <v>118.502</v>
      </c>
      <c r="L356" s="147"/>
      <c r="M356" s="147"/>
      <c r="N356" s="147"/>
      <c r="O356" s="147"/>
      <c r="P356" s="147"/>
      <c r="Q356" s="147"/>
      <c r="R356" s="150"/>
      <c r="T356" s="151"/>
      <c r="U356" s="147"/>
      <c r="V356" s="147"/>
      <c r="W356" s="147"/>
      <c r="X356" s="147"/>
      <c r="Y356" s="147"/>
      <c r="Z356" s="147"/>
      <c r="AA356" s="152"/>
      <c r="AT356" s="153" t="s">
        <v>143</v>
      </c>
      <c r="AU356" s="153" t="s">
        <v>88</v>
      </c>
      <c r="AV356" s="10" t="s">
        <v>88</v>
      </c>
      <c r="AW356" s="10" t="s">
        <v>28</v>
      </c>
      <c r="AX356" s="10" t="s">
        <v>77</v>
      </c>
      <c r="AY356" s="153" t="s">
        <v>133</v>
      </c>
    </row>
    <row r="357" spans="2:65" s="1" customFormat="1" ht="38.25" customHeight="1">
      <c r="B357" s="135"/>
      <c r="C357" s="136" t="s">
        <v>580</v>
      </c>
      <c r="D357" s="136" t="s">
        <v>134</v>
      </c>
      <c r="E357" s="137" t="s">
        <v>581</v>
      </c>
      <c r="F357" s="208" t="s">
        <v>582</v>
      </c>
      <c r="G357" s="208"/>
      <c r="H357" s="208"/>
      <c r="I357" s="208"/>
      <c r="J357" s="138" t="s">
        <v>188</v>
      </c>
      <c r="K357" s="139">
        <v>45.9</v>
      </c>
      <c r="L357" s="211"/>
      <c r="M357" s="211"/>
      <c r="N357" s="211">
        <f>ROUND(L357*K357,2)</f>
        <v>0</v>
      </c>
      <c r="O357" s="211"/>
      <c r="P357" s="211"/>
      <c r="Q357" s="211"/>
      <c r="R357" s="140"/>
      <c r="T357" s="141" t="s">
        <v>5</v>
      </c>
      <c r="U357" s="42" t="s">
        <v>35</v>
      </c>
      <c r="V357" s="142">
        <v>0</v>
      </c>
      <c r="W357" s="142">
        <f>V357*K357</f>
        <v>0</v>
      </c>
      <c r="X357" s="142">
        <v>0</v>
      </c>
      <c r="Y357" s="142">
        <f>X357*K357</f>
        <v>0</v>
      </c>
      <c r="Z357" s="142">
        <v>0</v>
      </c>
      <c r="AA357" s="143">
        <f>Z357*K357</f>
        <v>0</v>
      </c>
      <c r="AR357" s="20" t="s">
        <v>138</v>
      </c>
      <c r="AT357" s="20" t="s">
        <v>134</v>
      </c>
      <c r="AU357" s="20" t="s">
        <v>88</v>
      </c>
      <c r="AY357" s="20" t="s">
        <v>133</v>
      </c>
      <c r="BE357" s="144">
        <f>IF(U357="základní",N357,0)</f>
        <v>0</v>
      </c>
      <c r="BF357" s="144">
        <f>IF(U357="snížená",N357,0)</f>
        <v>0</v>
      </c>
      <c r="BG357" s="144">
        <f>IF(U357="zákl. přenesená",N357,0)</f>
        <v>0</v>
      </c>
      <c r="BH357" s="144">
        <f>IF(U357="sníž. přenesená",N357,0)</f>
        <v>0</v>
      </c>
      <c r="BI357" s="144">
        <f>IF(U357="nulová",N357,0)</f>
        <v>0</v>
      </c>
      <c r="BJ357" s="20" t="s">
        <v>77</v>
      </c>
      <c r="BK357" s="144">
        <f>ROUND(L357*K357,2)</f>
        <v>0</v>
      </c>
      <c r="BL357" s="20" t="s">
        <v>138</v>
      </c>
      <c r="BM357" s="20" t="s">
        <v>583</v>
      </c>
    </row>
    <row r="358" spans="2:65" s="1" customFormat="1" ht="16.5" customHeight="1">
      <c r="B358" s="33"/>
      <c r="C358" s="34"/>
      <c r="D358" s="34"/>
      <c r="E358" s="34"/>
      <c r="F358" s="209" t="s">
        <v>584</v>
      </c>
      <c r="G358" s="210"/>
      <c r="H358" s="210"/>
      <c r="I358" s="210"/>
      <c r="J358" s="34"/>
      <c r="K358" s="34"/>
      <c r="L358" s="34"/>
      <c r="M358" s="34"/>
      <c r="N358" s="34"/>
      <c r="O358" s="34"/>
      <c r="P358" s="34"/>
      <c r="Q358" s="34"/>
      <c r="R358" s="35"/>
      <c r="T358" s="145"/>
      <c r="U358" s="34"/>
      <c r="V358" s="34"/>
      <c r="W358" s="34"/>
      <c r="X358" s="34"/>
      <c r="Y358" s="34"/>
      <c r="Z358" s="34"/>
      <c r="AA358" s="72"/>
      <c r="AT358" s="20" t="s">
        <v>141</v>
      </c>
      <c r="AU358" s="20" t="s">
        <v>88</v>
      </c>
    </row>
    <row r="359" spans="2:65" s="10" customFormat="1" ht="16.5" customHeight="1">
      <c r="B359" s="146"/>
      <c r="C359" s="147"/>
      <c r="D359" s="147"/>
      <c r="E359" s="148" t="s">
        <v>5</v>
      </c>
      <c r="F359" s="206" t="s">
        <v>585</v>
      </c>
      <c r="G359" s="207"/>
      <c r="H359" s="207"/>
      <c r="I359" s="207"/>
      <c r="J359" s="147"/>
      <c r="K359" s="149">
        <v>45.9</v>
      </c>
      <c r="L359" s="147"/>
      <c r="M359" s="147"/>
      <c r="N359" s="147"/>
      <c r="O359" s="147"/>
      <c r="P359" s="147"/>
      <c r="Q359" s="147"/>
      <c r="R359" s="150"/>
      <c r="T359" s="151"/>
      <c r="U359" s="147"/>
      <c r="V359" s="147"/>
      <c r="W359" s="147"/>
      <c r="X359" s="147"/>
      <c r="Y359" s="147"/>
      <c r="Z359" s="147"/>
      <c r="AA359" s="152"/>
      <c r="AT359" s="153" t="s">
        <v>143</v>
      </c>
      <c r="AU359" s="153" t="s">
        <v>88</v>
      </c>
      <c r="AV359" s="10" t="s">
        <v>88</v>
      </c>
      <c r="AW359" s="10" t="s">
        <v>28</v>
      </c>
      <c r="AX359" s="10" t="s">
        <v>77</v>
      </c>
      <c r="AY359" s="153" t="s">
        <v>133</v>
      </c>
    </row>
    <row r="360" spans="2:65" s="9" customFormat="1" ht="29.85" customHeight="1">
      <c r="B360" s="124"/>
      <c r="C360" s="125"/>
      <c r="D360" s="134" t="s">
        <v>108</v>
      </c>
      <c r="E360" s="134"/>
      <c r="F360" s="134"/>
      <c r="G360" s="134"/>
      <c r="H360" s="134"/>
      <c r="I360" s="134"/>
      <c r="J360" s="134"/>
      <c r="K360" s="134"/>
      <c r="L360" s="134"/>
      <c r="M360" s="134"/>
      <c r="N360" s="212">
        <f>BK360</f>
        <v>0</v>
      </c>
      <c r="O360" s="213"/>
      <c r="P360" s="213"/>
      <c r="Q360" s="213"/>
      <c r="R360" s="127"/>
      <c r="T360" s="128"/>
      <c r="U360" s="125"/>
      <c r="V360" s="125"/>
      <c r="W360" s="129">
        <f>SUM(W361:W363)</f>
        <v>273.95760000000001</v>
      </c>
      <c r="X360" s="125"/>
      <c r="Y360" s="129">
        <f>SUM(Y361:Y363)</f>
        <v>0</v>
      </c>
      <c r="Z360" s="125"/>
      <c r="AA360" s="130">
        <f>SUM(AA361:AA363)</f>
        <v>0</v>
      </c>
      <c r="AR360" s="131" t="s">
        <v>77</v>
      </c>
      <c r="AT360" s="132" t="s">
        <v>69</v>
      </c>
      <c r="AU360" s="132" t="s">
        <v>77</v>
      </c>
      <c r="AY360" s="131" t="s">
        <v>133</v>
      </c>
      <c r="BK360" s="133">
        <f>SUM(BK361:BK363)</f>
        <v>0</v>
      </c>
    </row>
    <row r="361" spans="2:65" s="1" customFormat="1" ht="25.5" customHeight="1">
      <c r="B361" s="135"/>
      <c r="C361" s="136" t="s">
        <v>586</v>
      </c>
      <c r="D361" s="136" t="s">
        <v>134</v>
      </c>
      <c r="E361" s="137" t="s">
        <v>587</v>
      </c>
      <c r="F361" s="208" t="s">
        <v>588</v>
      </c>
      <c r="G361" s="208"/>
      <c r="H361" s="208"/>
      <c r="I361" s="208"/>
      <c r="J361" s="138" t="s">
        <v>188</v>
      </c>
      <c r="K361" s="139">
        <v>340.32</v>
      </c>
      <c r="L361" s="211"/>
      <c r="M361" s="211"/>
      <c r="N361" s="211">
        <f>ROUND(L361*K361,2)</f>
        <v>0</v>
      </c>
      <c r="O361" s="211"/>
      <c r="P361" s="211"/>
      <c r="Q361" s="211"/>
      <c r="R361" s="140"/>
      <c r="T361" s="141" t="s">
        <v>5</v>
      </c>
      <c r="U361" s="42" t="s">
        <v>35</v>
      </c>
      <c r="V361" s="142">
        <v>0.46500000000000002</v>
      </c>
      <c r="W361" s="142">
        <f>V361*K361</f>
        <v>158.24880000000002</v>
      </c>
      <c r="X361" s="142">
        <v>0</v>
      </c>
      <c r="Y361" s="142">
        <f>X361*K361</f>
        <v>0</v>
      </c>
      <c r="Z361" s="142">
        <v>0</v>
      </c>
      <c r="AA361" s="143">
        <f>Z361*K361</f>
        <v>0</v>
      </c>
      <c r="AR361" s="20" t="s">
        <v>138</v>
      </c>
      <c r="AT361" s="20" t="s">
        <v>134</v>
      </c>
      <c r="AU361" s="20" t="s">
        <v>88</v>
      </c>
      <c r="AY361" s="20" t="s">
        <v>133</v>
      </c>
      <c r="BE361" s="144">
        <f>IF(U361="základní",N361,0)</f>
        <v>0</v>
      </c>
      <c r="BF361" s="144">
        <f>IF(U361="snížená",N361,0)</f>
        <v>0</v>
      </c>
      <c r="BG361" s="144">
        <f>IF(U361="zákl. přenesená",N361,0)</f>
        <v>0</v>
      </c>
      <c r="BH361" s="144">
        <f>IF(U361="sníž. přenesená",N361,0)</f>
        <v>0</v>
      </c>
      <c r="BI361" s="144">
        <f>IF(U361="nulová",N361,0)</f>
        <v>0</v>
      </c>
      <c r="BJ361" s="20" t="s">
        <v>77</v>
      </c>
      <c r="BK361" s="144">
        <f>ROUND(L361*K361,2)</f>
        <v>0</v>
      </c>
      <c r="BL361" s="20" t="s">
        <v>138</v>
      </c>
      <c r="BM361" s="20" t="s">
        <v>589</v>
      </c>
    </row>
    <row r="362" spans="2:65" s="1" customFormat="1" ht="38.25" customHeight="1">
      <c r="B362" s="135"/>
      <c r="C362" s="136" t="s">
        <v>590</v>
      </c>
      <c r="D362" s="136" t="s">
        <v>134</v>
      </c>
      <c r="E362" s="137" t="s">
        <v>591</v>
      </c>
      <c r="F362" s="208" t="s">
        <v>592</v>
      </c>
      <c r="G362" s="208"/>
      <c r="H362" s="208"/>
      <c r="I362" s="208"/>
      <c r="J362" s="138" t="s">
        <v>188</v>
      </c>
      <c r="K362" s="139">
        <v>340.32</v>
      </c>
      <c r="L362" s="211"/>
      <c r="M362" s="211"/>
      <c r="N362" s="211">
        <f>ROUND(L362*K362,2)</f>
        <v>0</v>
      </c>
      <c r="O362" s="211"/>
      <c r="P362" s="211"/>
      <c r="Q362" s="211"/>
      <c r="R362" s="140"/>
      <c r="T362" s="141" t="s">
        <v>5</v>
      </c>
      <c r="U362" s="42" t="s">
        <v>35</v>
      </c>
      <c r="V362" s="142">
        <v>0.33200000000000002</v>
      </c>
      <c r="W362" s="142">
        <f>V362*K362</f>
        <v>112.98624000000001</v>
      </c>
      <c r="X362" s="142">
        <v>0</v>
      </c>
      <c r="Y362" s="142">
        <f>X362*K362</f>
        <v>0</v>
      </c>
      <c r="Z362" s="142">
        <v>0</v>
      </c>
      <c r="AA362" s="143">
        <f>Z362*K362</f>
        <v>0</v>
      </c>
      <c r="AR362" s="20" t="s">
        <v>138</v>
      </c>
      <c r="AT362" s="20" t="s">
        <v>134</v>
      </c>
      <c r="AU362" s="20" t="s">
        <v>88</v>
      </c>
      <c r="AY362" s="20" t="s">
        <v>133</v>
      </c>
      <c r="BE362" s="144">
        <f>IF(U362="základní",N362,0)</f>
        <v>0</v>
      </c>
      <c r="BF362" s="144">
        <f>IF(U362="snížená",N362,0)</f>
        <v>0</v>
      </c>
      <c r="BG362" s="144">
        <f>IF(U362="zákl. přenesená",N362,0)</f>
        <v>0</v>
      </c>
      <c r="BH362" s="144">
        <f>IF(U362="sníž. přenesená",N362,0)</f>
        <v>0</v>
      </c>
      <c r="BI362" s="144">
        <f>IF(U362="nulová",N362,0)</f>
        <v>0</v>
      </c>
      <c r="BJ362" s="20" t="s">
        <v>77</v>
      </c>
      <c r="BK362" s="144">
        <f>ROUND(L362*K362,2)</f>
        <v>0</v>
      </c>
      <c r="BL362" s="20" t="s">
        <v>138</v>
      </c>
      <c r="BM362" s="20" t="s">
        <v>593</v>
      </c>
    </row>
    <row r="363" spans="2:65" s="1" customFormat="1" ht="38.25" customHeight="1">
      <c r="B363" s="135"/>
      <c r="C363" s="136" t="s">
        <v>594</v>
      </c>
      <c r="D363" s="136" t="s">
        <v>134</v>
      </c>
      <c r="E363" s="137" t="s">
        <v>595</v>
      </c>
      <c r="F363" s="208" t="s">
        <v>596</v>
      </c>
      <c r="G363" s="208"/>
      <c r="H363" s="208"/>
      <c r="I363" s="208"/>
      <c r="J363" s="138" t="s">
        <v>188</v>
      </c>
      <c r="K363" s="139">
        <v>340.32</v>
      </c>
      <c r="L363" s="211"/>
      <c r="M363" s="211"/>
      <c r="N363" s="211">
        <f>ROUND(L363*K363,2)</f>
        <v>0</v>
      </c>
      <c r="O363" s="211"/>
      <c r="P363" s="211"/>
      <c r="Q363" s="211"/>
      <c r="R363" s="140"/>
      <c r="T363" s="141" t="s">
        <v>5</v>
      </c>
      <c r="U363" s="42" t="s">
        <v>35</v>
      </c>
      <c r="V363" s="142">
        <v>8.0000000000000002E-3</v>
      </c>
      <c r="W363" s="142">
        <f>V363*K363</f>
        <v>2.7225600000000001</v>
      </c>
      <c r="X363" s="142">
        <v>0</v>
      </c>
      <c r="Y363" s="142">
        <f>X363*K363</f>
        <v>0</v>
      </c>
      <c r="Z363" s="142">
        <v>0</v>
      </c>
      <c r="AA363" s="143">
        <f>Z363*K363</f>
        <v>0</v>
      </c>
      <c r="AR363" s="20" t="s">
        <v>138</v>
      </c>
      <c r="AT363" s="20" t="s">
        <v>134</v>
      </c>
      <c r="AU363" s="20" t="s">
        <v>88</v>
      </c>
      <c r="AY363" s="20" t="s">
        <v>133</v>
      </c>
      <c r="BE363" s="144">
        <f>IF(U363="základní",N363,0)</f>
        <v>0</v>
      </c>
      <c r="BF363" s="144">
        <f>IF(U363="snížená",N363,0)</f>
        <v>0</v>
      </c>
      <c r="BG363" s="144">
        <f>IF(U363="zákl. přenesená",N363,0)</f>
        <v>0</v>
      </c>
      <c r="BH363" s="144">
        <f>IF(U363="sníž. přenesená",N363,0)</f>
        <v>0</v>
      </c>
      <c r="BI363" s="144">
        <f>IF(U363="nulová",N363,0)</f>
        <v>0</v>
      </c>
      <c r="BJ363" s="20" t="s">
        <v>77</v>
      </c>
      <c r="BK363" s="144">
        <f>ROUND(L363*K363,2)</f>
        <v>0</v>
      </c>
      <c r="BL363" s="20" t="s">
        <v>138</v>
      </c>
      <c r="BM363" s="20" t="s">
        <v>597</v>
      </c>
    </row>
    <row r="364" spans="2:65" s="9" customFormat="1" ht="37.35" customHeight="1">
      <c r="B364" s="124"/>
      <c r="C364" s="125"/>
      <c r="D364" s="126" t="s">
        <v>109</v>
      </c>
      <c r="E364" s="126"/>
      <c r="F364" s="126"/>
      <c r="G364" s="126"/>
      <c r="H364" s="126"/>
      <c r="I364" s="126"/>
      <c r="J364" s="126"/>
      <c r="K364" s="126"/>
      <c r="L364" s="126"/>
      <c r="M364" s="126"/>
      <c r="N364" s="216">
        <f>BK364</f>
        <v>0</v>
      </c>
      <c r="O364" s="217"/>
      <c r="P364" s="217"/>
      <c r="Q364" s="217"/>
      <c r="R364" s="127"/>
      <c r="T364" s="128"/>
      <c r="U364" s="125"/>
      <c r="V364" s="125"/>
      <c r="W364" s="129">
        <f>W365+W374</f>
        <v>51.086117999999999</v>
      </c>
      <c r="X364" s="125"/>
      <c r="Y364" s="129">
        <f>Y365+Y374</f>
        <v>1.33670088</v>
      </c>
      <c r="Z364" s="125"/>
      <c r="AA364" s="130">
        <f>AA365+AA374</f>
        <v>9.7944000000000003E-2</v>
      </c>
      <c r="AR364" s="131" t="s">
        <v>88</v>
      </c>
      <c r="AT364" s="132" t="s">
        <v>69</v>
      </c>
      <c r="AU364" s="132" t="s">
        <v>70</v>
      </c>
      <c r="AY364" s="131" t="s">
        <v>133</v>
      </c>
      <c r="BK364" s="133">
        <f>BK365+BK374</f>
        <v>0</v>
      </c>
    </row>
    <row r="365" spans="2:65" s="9" customFormat="1" ht="19.899999999999999" customHeight="1">
      <c r="B365" s="124"/>
      <c r="C365" s="125"/>
      <c r="D365" s="134" t="s">
        <v>110</v>
      </c>
      <c r="E365" s="134"/>
      <c r="F365" s="134"/>
      <c r="G365" s="134"/>
      <c r="H365" s="134"/>
      <c r="I365" s="134"/>
      <c r="J365" s="134"/>
      <c r="K365" s="134"/>
      <c r="L365" s="134"/>
      <c r="M365" s="134"/>
      <c r="N365" s="212">
        <f>BK365</f>
        <v>0</v>
      </c>
      <c r="O365" s="213"/>
      <c r="P365" s="213"/>
      <c r="Q365" s="213"/>
      <c r="R365" s="127"/>
      <c r="T365" s="128"/>
      <c r="U365" s="125"/>
      <c r="V365" s="125"/>
      <c r="W365" s="129">
        <f>SUM(W366:W373)</f>
        <v>51.086117999999999</v>
      </c>
      <c r="X365" s="125"/>
      <c r="Y365" s="129">
        <f>SUM(Y366:Y373)</f>
        <v>1.33670088</v>
      </c>
      <c r="Z365" s="125"/>
      <c r="AA365" s="130">
        <f>SUM(AA366:AA373)</f>
        <v>9.7944000000000003E-2</v>
      </c>
      <c r="AR365" s="131" t="s">
        <v>88</v>
      </c>
      <c r="AT365" s="132" t="s">
        <v>69</v>
      </c>
      <c r="AU365" s="132" t="s">
        <v>77</v>
      </c>
      <c r="AY365" s="131" t="s">
        <v>133</v>
      </c>
      <c r="BK365" s="133">
        <f>SUM(BK366:BK373)</f>
        <v>0</v>
      </c>
    </row>
    <row r="366" spans="2:65" s="1" customFormat="1" ht="25.5" customHeight="1">
      <c r="B366" s="135"/>
      <c r="C366" s="136" t="s">
        <v>598</v>
      </c>
      <c r="D366" s="136" t="s">
        <v>134</v>
      </c>
      <c r="E366" s="137" t="s">
        <v>599</v>
      </c>
      <c r="F366" s="208" t="s">
        <v>600</v>
      </c>
      <c r="G366" s="208"/>
      <c r="H366" s="208"/>
      <c r="I366" s="208"/>
      <c r="J366" s="138" t="s">
        <v>137</v>
      </c>
      <c r="K366" s="139">
        <v>24.486000000000001</v>
      </c>
      <c r="L366" s="211"/>
      <c r="M366" s="211"/>
      <c r="N366" s="211">
        <f>ROUND(L366*K366,2)</f>
        <v>0</v>
      </c>
      <c r="O366" s="211"/>
      <c r="P366" s="211"/>
      <c r="Q366" s="211"/>
      <c r="R366" s="140"/>
      <c r="T366" s="141" t="s">
        <v>5</v>
      </c>
      <c r="U366" s="42" t="s">
        <v>35</v>
      </c>
      <c r="V366" s="142">
        <v>3.5000000000000003E-2</v>
      </c>
      <c r="W366" s="142">
        <f>V366*K366</f>
        <v>0.85701000000000005</v>
      </c>
      <c r="X366" s="142">
        <v>0</v>
      </c>
      <c r="Y366" s="142">
        <f>X366*K366</f>
        <v>0</v>
      </c>
      <c r="Z366" s="142">
        <v>4.0000000000000001E-3</v>
      </c>
      <c r="AA366" s="143">
        <f>Z366*K366</f>
        <v>9.7944000000000003E-2</v>
      </c>
      <c r="AR366" s="20" t="s">
        <v>222</v>
      </c>
      <c r="AT366" s="20" t="s">
        <v>134</v>
      </c>
      <c r="AU366" s="20" t="s">
        <v>88</v>
      </c>
      <c r="AY366" s="20" t="s">
        <v>133</v>
      </c>
      <c r="BE366" s="144">
        <f>IF(U366="základní",N366,0)</f>
        <v>0</v>
      </c>
      <c r="BF366" s="144">
        <f>IF(U366="snížená",N366,0)</f>
        <v>0</v>
      </c>
      <c r="BG366" s="144">
        <f>IF(U366="zákl. přenesená",N366,0)</f>
        <v>0</v>
      </c>
      <c r="BH366" s="144">
        <f>IF(U366="sníž. přenesená",N366,0)</f>
        <v>0</v>
      </c>
      <c r="BI366" s="144">
        <f>IF(U366="nulová",N366,0)</f>
        <v>0</v>
      </c>
      <c r="BJ366" s="20" t="s">
        <v>77</v>
      </c>
      <c r="BK366" s="144">
        <f>ROUND(L366*K366,2)</f>
        <v>0</v>
      </c>
      <c r="BL366" s="20" t="s">
        <v>222</v>
      </c>
      <c r="BM366" s="20" t="s">
        <v>601</v>
      </c>
    </row>
    <row r="367" spans="2:65" s="1" customFormat="1" ht="24" customHeight="1">
      <c r="B367" s="33"/>
      <c r="C367" s="34"/>
      <c r="D367" s="34"/>
      <c r="E367" s="34"/>
      <c r="F367" s="209" t="s">
        <v>602</v>
      </c>
      <c r="G367" s="210"/>
      <c r="H367" s="210"/>
      <c r="I367" s="210"/>
      <c r="J367" s="34"/>
      <c r="K367" s="34"/>
      <c r="L367" s="34"/>
      <c r="M367" s="34"/>
      <c r="N367" s="34"/>
      <c r="O367" s="34"/>
      <c r="P367" s="34"/>
      <c r="Q367" s="34"/>
      <c r="R367" s="35"/>
      <c r="T367" s="145"/>
      <c r="U367" s="34"/>
      <c r="V367" s="34"/>
      <c r="W367" s="34"/>
      <c r="X367" s="34"/>
      <c r="Y367" s="34"/>
      <c r="Z367" s="34"/>
      <c r="AA367" s="72"/>
      <c r="AT367" s="20" t="s">
        <v>141</v>
      </c>
      <c r="AU367" s="20" t="s">
        <v>88</v>
      </c>
    </row>
    <row r="368" spans="2:65" s="10" customFormat="1" ht="16.5" customHeight="1">
      <c r="B368" s="146"/>
      <c r="C368" s="147"/>
      <c r="D368" s="147"/>
      <c r="E368" s="148" t="s">
        <v>5</v>
      </c>
      <c r="F368" s="206" t="s">
        <v>603</v>
      </c>
      <c r="G368" s="207"/>
      <c r="H368" s="207"/>
      <c r="I368" s="207"/>
      <c r="J368" s="147"/>
      <c r="K368" s="149">
        <v>24.486000000000001</v>
      </c>
      <c r="L368" s="147"/>
      <c r="M368" s="147"/>
      <c r="N368" s="147"/>
      <c r="O368" s="147"/>
      <c r="P368" s="147"/>
      <c r="Q368" s="147"/>
      <c r="R368" s="150"/>
      <c r="T368" s="151"/>
      <c r="U368" s="147"/>
      <c r="V368" s="147"/>
      <c r="W368" s="147"/>
      <c r="X368" s="147"/>
      <c r="Y368" s="147"/>
      <c r="Z368" s="147"/>
      <c r="AA368" s="152"/>
      <c r="AT368" s="153" t="s">
        <v>143</v>
      </c>
      <c r="AU368" s="153" t="s">
        <v>88</v>
      </c>
      <c r="AV368" s="10" t="s">
        <v>88</v>
      </c>
      <c r="AW368" s="10" t="s">
        <v>28</v>
      </c>
      <c r="AX368" s="10" t="s">
        <v>77</v>
      </c>
      <c r="AY368" s="153" t="s">
        <v>133</v>
      </c>
    </row>
    <row r="369" spans="2:65" s="1" customFormat="1" ht="25.5" customHeight="1">
      <c r="B369" s="135"/>
      <c r="C369" s="136" t="s">
        <v>604</v>
      </c>
      <c r="D369" s="136" t="s">
        <v>134</v>
      </c>
      <c r="E369" s="137" t="s">
        <v>605</v>
      </c>
      <c r="F369" s="208" t="s">
        <v>606</v>
      </c>
      <c r="G369" s="208"/>
      <c r="H369" s="208"/>
      <c r="I369" s="208"/>
      <c r="J369" s="138" t="s">
        <v>137</v>
      </c>
      <c r="K369" s="139">
        <v>274.476</v>
      </c>
      <c r="L369" s="211"/>
      <c r="M369" s="211"/>
      <c r="N369" s="211">
        <f>ROUND(L369*K369,2)</f>
        <v>0</v>
      </c>
      <c r="O369" s="211"/>
      <c r="P369" s="211"/>
      <c r="Q369" s="211"/>
      <c r="R369" s="140"/>
      <c r="T369" s="141" t="s">
        <v>5</v>
      </c>
      <c r="U369" s="42" t="s">
        <v>35</v>
      </c>
      <c r="V369" s="142">
        <v>0.183</v>
      </c>
      <c r="W369" s="142">
        <f>V369*K369</f>
        <v>50.229107999999997</v>
      </c>
      <c r="X369" s="142">
        <v>3.8000000000000002E-4</v>
      </c>
      <c r="Y369" s="142">
        <f>X369*K369</f>
        <v>0.10430088</v>
      </c>
      <c r="Z369" s="142">
        <v>0</v>
      </c>
      <c r="AA369" s="143">
        <f>Z369*K369</f>
        <v>0</v>
      </c>
      <c r="AR369" s="20" t="s">
        <v>222</v>
      </c>
      <c r="AT369" s="20" t="s">
        <v>134</v>
      </c>
      <c r="AU369" s="20" t="s">
        <v>88</v>
      </c>
      <c r="AY369" s="20" t="s">
        <v>133</v>
      </c>
      <c r="BE369" s="144">
        <f>IF(U369="základní",N369,0)</f>
        <v>0</v>
      </c>
      <c r="BF369" s="144">
        <f>IF(U369="snížená",N369,0)</f>
        <v>0</v>
      </c>
      <c r="BG369" s="144">
        <f>IF(U369="zákl. přenesená",N369,0)</f>
        <v>0</v>
      </c>
      <c r="BH369" s="144">
        <f>IF(U369="sníž. přenesená",N369,0)</f>
        <v>0</v>
      </c>
      <c r="BI369" s="144">
        <f>IF(U369="nulová",N369,0)</f>
        <v>0</v>
      </c>
      <c r="BJ369" s="20" t="s">
        <v>77</v>
      </c>
      <c r="BK369" s="144">
        <f>ROUND(L369*K369,2)</f>
        <v>0</v>
      </c>
      <c r="BL369" s="20" t="s">
        <v>222</v>
      </c>
      <c r="BM369" s="20" t="s">
        <v>607</v>
      </c>
    </row>
    <row r="370" spans="2:65" s="1" customFormat="1" ht="60" customHeight="1">
      <c r="B370" s="33"/>
      <c r="C370" s="34"/>
      <c r="D370" s="34"/>
      <c r="E370" s="34"/>
      <c r="F370" s="209" t="s">
        <v>608</v>
      </c>
      <c r="G370" s="210"/>
      <c r="H370" s="210"/>
      <c r="I370" s="210"/>
      <c r="J370" s="34"/>
      <c r="K370" s="34"/>
      <c r="L370" s="34"/>
      <c r="M370" s="34"/>
      <c r="N370" s="34"/>
      <c r="O370" s="34"/>
      <c r="P370" s="34"/>
      <c r="Q370" s="34"/>
      <c r="R370" s="35"/>
      <c r="T370" s="145"/>
      <c r="U370" s="34"/>
      <c r="V370" s="34"/>
      <c r="W370" s="34"/>
      <c r="X370" s="34"/>
      <c r="Y370" s="34"/>
      <c r="Z370" s="34"/>
      <c r="AA370" s="72"/>
      <c r="AT370" s="20" t="s">
        <v>141</v>
      </c>
      <c r="AU370" s="20" t="s">
        <v>88</v>
      </c>
    </row>
    <row r="371" spans="2:65" s="10" customFormat="1" ht="16.5" customHeight="1">
      <c r="B371" s="146"/>
      <c r="C371" s="147"/>
      <c r="D371" s="147"/>
      <c r="E371" s="148" t="s">
        <v>5</v>
      </c>
      <c r="F371" s="206" t="s">
        <v>609</v>
      </c>
      <c r="G371" s="207"/>
      <c r="H371" s="207"/>
      <c r="I371" s="207"/>
      <c r="J371" s="147"/>
      <c r="K371" s="149">
        <v>274.476</v>
      </c>
      <c r="L371" s="147"/>
      <c r="M371" s="147"/>
      <c r="N371" s="147"/>
      <c r="O371" s="147"/>
      <c r="P371" s="147"/>
      <c r="Q371" s="147"/>
      <c r="R371" s="150"/>
      <c r="T371" s="151"/>
      <c r="U371" s="147"/>
      <c r="V371" s="147"/>
      <c r="W371" s="147"/>
      <c r="X371" s="147"/>
      <c r="Y371" s="147"/>
      <c r="Z371" s="147"/>
      <c r="AA371" s="152"/>
      <c r="AT371" s="153" t="s">
        <v>143</v>
      </c>
      <c r="AU371" s="153" t="s">
        <v>88</v>
      </c>
      <c r="AV371" s="10" t="s">
        <v>88</v>
      </c>
      <c r="AW371" s="10" t="s">
        <v>28</v>
      </c>
      <c r="AX371" s="10" t="s">
        <v>77</v>
      </c>
      <c r="AY371" s="153" t="s">
        <v>133</v>
      </c>
    </row>
    <row r="372" spans="2:65" s="1" customFormat="1" ht="25.5" customHeight="1">
      <c r="B372" s="135"/>
      <c r="C372" s="154" t="s">
        <v>610</v>
      </c>
      <c r="D372" s="154" t="s">
        <v>185</v>
      </c>
      <c r="E372" s="155" t="s">
        <v>611</v>
      </c>
      <c r="F372" s="218" t="s">
        <v>612</v>
      </c>
      <c r="G372" s="218"/>
      <c r="H372" s="218"/>
      <c r="I372" s="218"/>
      <c r="J372" s="156" t="s">
        <v>137</v>
      </c>
      <c r="K372" s="157">
        <v>316</v>
      </c>
      <c r="L372" s="219"/>
      <c r="M372" s="219"/>
      <c r="N372" s="219">
        <f>ROUND(L372*K372,2)</f>
        <v>0</v>
      </c>
      <c r="O372" s="211"/>
      <c r="P372" s="211"/>
      <c r="Q372" s="211"/>
      <c r="R372" s="140"/>
      <c r="T372" s="141" t="s">
        <v>5</v>
      </c>
      <c r="U372" s="42" t="s">
        <v>35</v>
      </c>
      <c r="V372" s="142">
        <v>0</v>
      </c>
      <c r="W372" s="142">
        <f>V372*K372</f>
        <v>0</v>
      </c>
      <c r="X372" s="142">
        <v>3.8999999999999998E-3</v>
      </c>
      <c r="Y372" s="142">
        <f>X372*K372</f>
        <v>1.2323999999999999</v>
      </c>
      <c r="Z372" s="142">
        <v>0</v>
      </c>
      <c r="AA372" s="143">
        <f>Z372*K372</f>
        <v>0</v>
      </c>
      <c r="AR372" s="20" t="s">
        <v>307</v>
      </c>
      <c r="AT372" s="20" t="s">
        <v>185</v>
      </c>
      <c r="AU372" s="20" t="s">
        <v>88</v>
      </c>
      <c r="AY372" s="20" t="s">
        <v>133</v>
      </c>
      <c r="BE372" s="144">
        <f>IF(U372="základní",N372,0)</f>
        <v>0</v>
      </c>
      <c r="BF372" s="144">
        <f>IF(U372="snížená",N372,0)</f>
        <v>0</v>
      </c>
      <c r="BG372" s="144">
        <f>IF(U372="zákl. přenesená",N372,0)</f>
        <v>0</v>
      </c>
      <c r="BH372" s="144">
        <f>IF(U372="sníž. přenesená",N372,0)</f>
        <v>0</v>
      </c>
      <c r="BI372" s="144">
        <f>IF(U372="nulová",N372,0)</f>
        <v>0</v>
      </c>
      <c r="BJ372" s="20" t="s">
        <v>77</v>
      </c>
      <c r="BK372" s="144">
        <f>ROUND(L372*K372,2)</f>
        <v>0</v>
      </c>
      <c r="BL372" s="20" t="s">
        <v>222</v>
      </c>
      <c r="BM372" s="20" t="s">
        <v>613</v>
      </c>
    </row>
    <row r="373" spans="2:65" s="10" customFormat="1" ht="16.5" customHeight="1">
      <c r="B373" s="146"/>
      <c r="C373" s="147"/>
      <c r="D373" s="147"/>
      <c r="E373" s="148" t="s">
        <v>5</v>
      </c>
      <c r="F373" s="214" t="s">
        <v>614</v>
      </c>
      <c r="G373" s="215"/>
      <c r="H373" s="215"/>
      <c r="I373" s="215"/>
      <c r="J373" s="147"/>
      <c r="K373" s="149">
        <v>316</v>
      </c>
      <c r="L373" s="147"/>
      <c r="M373" s="147"/>
      <c r="N373" s="147"/>
      <c r="O373" s="147"/>
      <c r="P373" s="147"/>
      <c r="Q373" s="147"/>
      <c r="R373" s="150"/>
      <c r="T373" s="151"/>
      <c r="U373" s="147"/>
      <c r="V373" s="147"/>
      <c r="W373" s="147"/>
      <c r="X373" s="147"/>
      <c r="Y373" s="147"/>
      <c r="Z373" s="147"/>
      <c r="AA373" s="152"/>
      <c r="AT373" s="153" t="s">
        <v>143</v>
      </c>
      <c r="AU373" s="153" t="s">
        <v>88</v>
      </c>
      <c r="AV373" s="10" t="s">
        <v>88</v>
      </c>
      <c r="AW373" s="10" t="s">
        <v>28</v>
      </c>
      <c r="AX373" s="10" t="s">
        <v>77</v>
      </c>
      <c r="AY373" s="153" t="s">
        <v>133</v>
      </c>
    </row>
    <row r="374" spans="2:65" s="9" customFormat="1" ht="29.85" customHeight="1">
      <c r="B374" s="124"/>
      <c r="C374" s="125"/>
      <c r="D374" s="134" t="s">
        <v>111</v>
      </c>
      <c r="E374" s="134"/>
      <c r="F374" s="134"/>
      <c r="G374" s="134"/>
      <c r="H374" s="134"/>
      <c r="I374" s="134"/>
      <c r="J374" s="134"/>
      <c r="K374" s="134"/>
      <c r="L374" s="134"/>
      <c r="M374" s="134"/>
      <c r="N374" s="220">
        <f>BK374</f>
        <v>0</v>
      </c>
      <c r="O374" s="221"/>
      <c r="P374" s="221"/>
      <c r="Q374" s="221"/>
      <c r="R374" s="127"/>
      <c r="T374" s="128"/>
      <c r="U374" s="125"/>
      <c r="V374" s="125"/>
      <c r="W374" s="129">
        <v>0</v>
      </c>
      <c r="X374" s="125"/>
      <c r="Y374" s="129">
        <v>0</v>
      </c>
      <c r="Z374" s="125"/>
      <c r="AA374" s="130">
        <v>0</v>
      </c>
      <c r="AR374" s="131" t="s">
        <v>88</v>
      </c>
      <c r="AT374" s="132" t="s">
        <v>69</v>
      </c>
      <c r="AU374" s="132" t="s">
        <v>77</v>
      </c>
      <c r="AY374" s="131" t="s">
        <v>133</v>
      </c>
      <c r="BK374" s="133">
        <v>0</v>
      </c>
    </row>
    <row r="375" spans="2:65" s="9" customFormat="1" ht="24.95" customHeight="1">
      <c r="B375" s="124"/>
      <c r="C375" s="125"/>
      <c r="D375" s="126" t="s">
        <v>112</v>
      </c>
      <c r="E375" s="126"/>
      <c r="F375" s="126"/>
      <c r="G375" s="126"/>
      <c r="H375" s="126"/>
      <c r="I375" s="126"/>
      <c r="J375" s="126"/>
      <c r="K375" s="126"/>
      <c r="L375" s="126"/>
      <c r="M375" s="126"/>
      <c r="N375" s="222">
        <f>BK375</f>
        <v>0</v>
      </c>
      <c r="O375" s="223"/>
      <c r="P375" s="223"/>
      <c r="Q375" s="223"/>
      <c r="R375" s="127"/>
      <c r="T375" s="128"/>
      <c r="U375" s="125"/>
      <c r="V375" s="125"/>
      <c r="W375" s="129">
        <f>W376+W386+W390+W394+W407</f>
        <v>0</v>
      </c>
      <c r="X375" s="125"/>
      <c r="Y375" s="129">
        <f>Y376+Y386+Y390+Y394+Y407</f>
        <v>0</v>
      </c>
      <c r="Z375" s="125"/>
      <c r="AA375" s="130">
        <f>AA376+AA386+AA390+AA394+AA407</f>
        <v>0</v>
      </c>
      <c r="AR375" s="131" t="s">
        <v>159</v>
      </c>
      <c r="AT375" s="132" t="s">
        <v>69</v>
      </c>
      <c r="AU375" s="132" t="s">
        <v>70</v>
      </c>
      <c r="AY375" s="131" t="s">
        <v>133</v>
      </c>
      <c r="BK375" s="133">
        <f>BK376+BK386+BK390+BK394+BK407</f>
        <v>0</v>
      </c>
    </row>
    <row r="376" spans="2:65" s="9" customFormat="1" ht="19.899999999999999" customHeight="1">
      <c r="B376" s="124"/>
      <c r="C376" s="125"/>
      <c r="D376" s="134" t="s">
        <v>113</v>
      </c>
      <c r="E376" s="134"/>
      <c r="F376" s="134"/>
      <c r="G376" s="134"/>
      <c r="H376" s="134"/>
      <c r="I376" s="134"/>
      <c r="J376" s="134"/>
      <c r="K376" s="134"/>
      <c r="L376" s="134"/>
      <c r="M376" s="134"/>
      <c r="N376" s="212">
        <f>BK376</f>
        <v>0</v>
      </c>
      <c r="O376" s="213"/>
      <c r="P376" s="213"/>
      <c r="Q376" s="213"/>
      <c r="R376" s="127"/>
      <c r="T376" s="128"/>
      <c r="U376" s="125"/>
      <c r="V376" s="125"/>
      <c r="W376" s="129">
        <f>SUM(W377:W385)</f>
        <v>0</v>
      </c>
      <c r="X376" s="125"/>
      <c r="Y376" s="129">
        <f>SUM(Y377:Y385)</f>
        <v>0</v>
      </c>
      <c r="Z376" s="125"/>
      <c r="AA376" s="130">
        <f>SUM(AA377:AA385)</f>
        <v>0</v>
      </c>
      <c r="AR376" s="131" t="s">
        <v>159</v>
      </c>
      <c r="AT376" s="132" t="s">
        <v>69</v>
      </c>
      <c r="AU376" s="132" t="s">
        <v>77</v>
      </c>
      <c r="AY376" s="131" t="s">
        <v>133</v>
      </c>
      <c r="BK376" s="133">
        <f>SUM(BK377:BK385)</f>
        <v>0</v>
      </c>
    </row>
    <row r="377" spans="2:65" s="1" customFormat="1" ht="16.5" customHeight="1">
      <c r="B377" s="135"/>
      <c r="C377" s="136" t="s">
        <v>415</v>
      </c>
      <c r="D377" s="136" t="s">
        <v>134</v>
      </c>
      <c r="E377" s="137" t="s">
        <v>615</v>
      </c>
      <c r="F377" s="208" t="s">
        <v>616</v>
      </c>
      <c r="G377" s="208"/>
      <c r="H377" s="208"/>
      <c r="I377" s="208"/>
      <c r="J377" s="138" t="s">
        <v>617</v>
      </c>
      <c r="K377" s="139">
        <v>1</v>
      </c>
      <c r="L377" s="211"/>
      <c r="M377" s="211"/>
      <c r="N377" s="211">
        <f>ROUND(L377*K377,2)</f>
        <v>0</v>
      </c>
      <c r="O377" s="211"/>
      <c r="P377" s="211"/>
      <c r="Q377" s="211"/>
      <c r="R377" s="140"/>
      <c r="T377" s="141" t="s">
        <v>5</v>
      </c>
      <c r="U377" s="42" t="s">
        <v>35</v>
      </c>
      <c r="V377" s="142">
        <v>0</v>
      </c>
      <c r="W377" s="142">
        <f>V377*K377</f>
        <v>0</v>
      </c>
      <c r="X377" s="142">
        <v>0</v>
      </c>
      <c r="Y377" s="142">
        <f>X377*K377</f>
        <v>0</v>
      </c>
      <c r="Z377" s="142">
        <v>0</v>
      </c>
      <c r="AA377" s="143">
        <f>Z377*K377</f>
        <v>0</v>
      </c>
      <c r="AR377" s="20" t="s">
        <v>618</v>
      </c>
      <c r="AT377" s="20" t="s">
        <v>134</v>
      </c>
      <c r="AU377" s="20" t="s">
        <v>88</v>
      </c>
      <c r="AY377" s="20" t="s">
        <v>133</v>
      </c>
      <c r="BE377" s="144">
        <f>IF(U377="základní",N377,0)</f>
        <v>0</v>
      </c>
      <c r="BF377" s="144">
        <f>IF(U377="snížená",N377,0)</f>
        <v>0</v>
      </c>
      <c r="BG377" s="144">
        <f>IF(U377="zákl. přenesená",N377,0)</f>
        <v>0</v>
      </c>
      <c r="BH377" s="144">
        <f>IF(U377="sníž. přenesená",N377,0)</f>
        <v>0</v>
      </c>
      <c r="BI377" s="144">
        <f>IF(U377="nulová",N377,0)</f>
        <v>0</v>
      </c>
      <c r="BJ377" s="20" t="s">
        <v>77</v>
      </c>
      <c r="BK377" s="144">
        <f>ROUND(L377*K377,2)</f>
        <v>0</v>
      </c>
      <c r="BL377" s="20" t="s">
        <v>618</v>
      </c>
      <c r="BM377" s="20" t="s">
        <v>619</v>
      </c>
    </row>
    <row r="378" spans="2:65" s="1" customFormat="1" ht="16.5" customHeight="1">
      <c r="B378" s="33"/>
      <c r="C378" s="34"/>
      <c r="D378" s="34"/>
      <c r="E378" s="34"/>
      <c r="F378" s="209" t="s">
        <v>620</v>
      </c>
      <c r="G378" s="210"/>
      <c r="H378" s="210"/>
      <c r="I378" s="210"/>
      <c r="J378" s="34"/>
      <c r="K378" s="34"/>
      <c r="L378" s="34"/>
      <c r="M378" s="34"/>
      <c r="N378" s="34"/>
      <c r="O378" s="34"/>
      <c r="P378" s="34"/>
      <c r="Q378" s="34"/>
      <c r="R378" s="35"/>
      <c r="T378" s="145"/>
      <c r="U378" s="34"/>
      <c r="V378" s="34"/>
      <c r="W378" s="34"/>
      <c r="X378" s="34"/>
      <c r="Y378" s="34"/>
      <c r="Z378" s="34"/>
      <c r="AA378" s="72"/>
      <c r="AT378" s="20" t="s">
        <v>141</v>
      </c>
      <c r="AU378" s="20" t="s">
        <v>88</v>
      </c>
    </row>
    <row r="379" spans="2:65" s="10" customFormat="1" ht="16.5" customHeight="1">
      <c r="B379" s="146"/>
      <c r="C379" s="147"/>
      <c r="D379" s="147"/>
      <c r="E379" s="148" t="s">
        <v>5</v>
      </c>
      <c r="F379" s="206" t="s">
        <v>77</v>
      </c>
      <c r="G379" s="207"/>
      <c r="H379" s="207"/>
      <c r="I379" s="207"/>
      <c r="J379" s="147"/>
      <c r="K379" s="149">
        <v>1</v>
      </c>
      <c r="L379" s="147"/>
      <c r="M379" s="147"/>
      <c r="N379" s="147"/>
      <c r="O379" s="147"/>
      <c r="P379" s="147"/>
      <c r="Q379" s="147"/>
      <c r="R379" s="150"/>
      <c r="T379" s="151"/>
      <c r="U379" s="147"/>
      <c r="V379" s="147"/>
      <c r="W379" s="147"/>
      <c r="X379" s="147"/>
      <c r="Y379" s="147"/>
      <c r="Z379" s="147"/>
      <c r="AA379" s="152"/>
      <c r="AT379" s="153" t="s">
        <v>143</v>
      </c>
      <c r="AU379" s="153" t="s">
        <v>88</v>
      </c>
      <c r="AV379" s="10" t="s">
        <v>88</v>
      </c>
      <c r="AW379" s="10" t="s">
        <v>28</v>
      </c>
      <c r="AX379" s="10" t="s">
        <v>77</v>
      </c>
      <c r="AY379" s="153" t="s">
        <v>133</v>
      </c>
    </row>
    <row r="380" spans="2:65" s="1" customFormat="1" ht="16.5" customHeight="1">
      <c r="B380" s="135"/>
      <c r="C380" s="136" t="s">
        <v>621</v>
      </c>
      <c r="D380" s="136" t="s">
        <v>134</v>
      </c>
      <c r="E380" s="137" t="s">
        <v>622</v>
      </c>
      <c r="F380" s="208" t="s">
        <v>623</v>
      </c>
      <c r="G380" s="208"/>
      <c r="H380" s="208"/>
      <c r="I380" s="208"/>
      <c r="J380" s="138" t="s">
        <v>617</v>
      </c>
      <c r="K380" s="139">
        <v>1</v>
      </c>
      <c r="L380" s="211"/>
      <c r="M380" s="211"/>
      <c r="N380" s="211">
        <f>ROUND(L380*K380,2)</f>
        <v>0</v>
      </c>
      <c r="O380" s="211"/>
      <c r="P380" s="211"/>
      <c r="Q380" s="211"/>
      <c r="R380" s="140"/>
      <c r="T380" s="141" t="s">
        <v>5</v>
      </c>
      <c r="U380" s="42" t="s">
        <v>35</v>
      </c>
      <c r="V380" s="142">
        <v>0</v>
      </c>
      <c r="W380" s="142">
        <f>V380*K380</f>
        <v>0</v>
      </c>
      <c r="X380" s="142">
        <v>0</v>
      </c>
      <c r="Y380" s="142">
        <f>X380*K380</f>
        <v>0</v>
      </c>
      <c r="Z380" s="142">
        <v>0</v>
      </c>
      <c r="AA380" s="143">
        <f>Z380*K380</f>
        <v>0</v>
      </c>
      <c r="AR380" s="20" t="s">
        <v>618</v>
      </c>
      <c r="AT380" s="20" t="s">
        <v>134</v>
      </c>
      <c r="AU380" s="20" t="s">
        <v>88</v>
      </c>
      <c r="AY380" s="20" t="s">
        <v>133</v>
      </c>
      <c r="BE380" s="144">
        <f>IF(U380="základní",N380,0)</f>
        <v>0</v>
      </c>
      <c r="BF380" s="144">
        <f>IF(U380="snížená",N380,0)</f>
        <v>0</v>
      </c>
      <c r="BG380" s="144">
        <f>IF(U380="zákl. přenesená",N380,0)</f>
        <v>0</v>
      </c>
      <c r="BH380" s="144">
        <f>IF(U380="sníž. přenesená",N380,0)</f>
        <v>0</v>
      </c>
      <c r="BI380" s="144">
        <f>IF(U380="nulová",N380,0)</f>
        <v>0</v>
      </c>
      <c r="BJ380" s="20" t="s">
        <v>77</v>
      </c>
      <c r="BK380" s="144">
        <f>ROUND(L380*K380,2)</f>
        <v>0</v>
      </c>
      <c r="BL380" s="20" t="s">
        <v>618</v>
      </c>
      <c r="BM380" s="20" t="s">
        <v>624</v>
      </c>
    </row>
    <row r="381" spans="2:65" s="1" customFormat="1" ht="48" customHeight="1">
      <c r="B381" s="33"/>
      <c r="C381" s="34"/>
      <c r="D381" s="34"/>
      <c r="E381" s="34"/>
      <c r="F381" s="209" t="s">
        <v>625</v>
      </c>
      <c r="G381" s="210"/>
      <c r="H381" s="210"/>
      <c r="I381" s="210"/>
      <c r="J381" s="34"/>
      <c r="K381" s="34"/>
      <c r="L381" s="34"/>
      <c r="M381" s="34"/>
      <c r="N381" s="34"/>
      <c r="O381" s="34"/>
      <c r="P381" s="34"/>
      <c r="Q381" s="34"/>
      <c r="R381" s="35"/>
      <c r="T381" s="145"/>
      <c r="U381" s="34"/>
      <c r="V381" s="34"/>
      <c r="W381" s="34"/>
      <c r="X381" s="34"/>
      <c r="Y381" s="34"/>
      <c r="Z381" s="34"/>
      <c r="AA381" s="72"/>
      <c r="AT381" s="20" t="s">
        <v>141</v>
      </c>
      <c r="AU381" s="20" t="s">
        <v>88</v>
      </c>
    </row>
    <row r="382" spans="2:65" s="10" customFormat="1" ht="16.5" customHeight="1">
      <c r="B382" s="146"/>
      <c r="C382" s="147"/>
      <c r="D382" s="147"/>
      <c r="E382" s="148" t="s">
        <v>5</v>
      </c>
      <c r="F382" s="206" t="s">
        <v>77</v>
      </c>
      <c r="G382" s="207"/>
      <c r="H382" s="207"/>
      <c r="I382" s="207"/>
      <c r="J382" s="147"/>
      <c r="K382" s="149">
        <v>1</v>
      </c>
      <c r="L382" s="147"/>
      <c r="M382" s="147"/>
      <c r="N382" s="147"/>
      <c r="O382" s="147"/>
      <c r="P382" s="147"/>
      <c r="Q382" s="147"/>
      <c r="R382" s="150"/>
      <c r="T382" s="151"/>
      <c r="U382" s="147"/>
      <c r="V382" s="147"/>
      <c r="W382" s="147"/>
      <c r="X382" s="147"/>
      <c r="Y382" s="147"/>
      <c r="Z382" s="147"/>
      <c r="AA382" s="152"/>
      <c r="AT382" s="153" t="s">
        <v>143</v>
      </c>
      <c r="AU382" s="153" t="s">
        <v>88</v>
      </c>
      <c r="AV382" s="10" t="s">
        <v>88</v>
      </c>
      <c r="AW382" s="10" t="s">
        <v>28</v>
      </c>
      <c r="AX382" s="10" t="s">
        <v>77</v>
      </c>
      <c r="AY382" s="153" t="s">
        <v>133</v>
      </c>
    </row>
    <row r="383" spans="2:65" s="1" customFormat="1" ht="16.5" customHeight="1">
      <c r="B383" s="135"/>
      <c r="C383" s="136" t="s">
        <v>626</v>
      </c>
      <c r="D383" s="136" t="s">
        <v>134</v>
      </c>
      <c r="E383" s="137" t="s">
        <v>627</v>
      </c>
      <c r="F383" s="208" t="s">
        <v>628</v>
      </c>
      <c r="G383" s="208"/>
      <c r="H383" s="208"/>
      <c r="I383" s="208"/>
      <c r="J383" s="138" t="s">
        <v>617</v>
      </c>
      <c r="K383" s="139">
        <v>1</v>
      </c>
      <c r="L383" s="211"/>
      <c r="M383" s="211"/>
      <c r="N383" s="211">
        <f>ROUND(L383*K383,2)</f>
        <v>0</v>
      </c>
      <c r="O383" s="211"/>
      <c r="P383" s="211"/>
      <c r="Q383" s="211"/>
      <c r="R383" s="140"/>
      <c r="T383" s="141" t="s">
        <v>5</v>
      </c>
      <c r="U383" s="42" t="s">
        <v>35</v>
      </c>
      <c r="V383" s="142">
        <v>0</v>
      </c>
      <c r="W383" s="142">
        <f>V383*K383</f>
        <v>0</v>
      </c>
      <c r="X383" s="142">
        <v>0</v>
      </c>
      <c r="Y383" s="142">
        <f>X383*K383</f>
        <v>0</v>
      </c>
      <c r="Z383" s="142">
        <v>0</v>
      </c>
      <c r="AA383" s="143">
        <f>Z383*K383</f>
        <v>0</v>
      </c>
      <c r="AR383" s="20" t="s">
        <v>618</v>
      </c>
      <c r="AT383" s="20" t="s">
        <v>134</v>
      </c>
      <c r="AU383" s="20" t="s">
        <v>88</v>
      </c>
      <c r="AY383" s="20" t="s">
        <v>133</v>
      </c>
      <c r="BE383" s="144">
        <f>IF(U383="základní",N383,0)</f>
        <v>0</v>
      </c>
      <c r="BF383" s="144">
        <f>IF(U383="snížená",N383,0)</f>
        <v>0</v>
      </c>
      <c r="BG383" s="144">
        <f>IF(U383="zákl. přenesená",N383,0)</f>
        <v>0</v>
      </c>
      <c r="BH383" s="144">
        <f>IF(U383="sníž. přenesená",N383,0)</f>
        <v>0</v>
      </c>
      <c r="BI383" s="144">
        <f>IF(U383="nulová",N383,0)</f>
        <v>0</v>
      </c>
      <c r="BJ383" s="20" t="s">
        <v>77</v>
      </c>
      <c r="BK383" s="144">
        <f>ROUND(L383*K383,2)</f>
        <v>0</v>
      </c>
      <c r="BL383" s="20" t="s">
        <v>618</v>
      </c>
      <c r="BM383" s="20" t="s">
        <v>629</v>
      </c>
    </row>
    <row r="384" spans="2:65" s="1" customFormat="1" ht="48" customHeight="1">
      <c r="B384" s="33"/>
      <c r="C384" s="34"/>
      <c r="D384" s="34"/>
      <c r="E384" s="34"/>
      <c r="F384" s="209" t="s">
        <v>630</v>
      </c>
      <c r="G384" s="210"/>
      <c r="H384" s="210"/>
      <c r="I384" s="210"/>
      <c r="J384" s="34"/>
      <c r="K384" s="34"/>
      <c r="L384" s="34"/>
      <c r="M384" s="34"/>
      <c r="N384" s="34"/>
      <c r="O384" s="34"/>
      <c r="P384" s="34"/>
      <c r="Q384" s="34"/>
      <c r="R384" s="35"/>
      <c r="T384" s="145"/>
      <c r="U384" s="34"/>
      <c r="V384" s="34"/>
      <c r="W384" s="34"/>
      <c r="X384" s="34"/>
      <c r="Y384" s="34"/>
      <c r="Z384" s="34"/>
      <c r="AA384" s="72"/>
      <c r="AT384" s="20" t="s">
        <v>141</v>
      </c>
      <c r="AU384" s="20" t="s">
        <v>88</v>
      </c>
    </row>
    <row r="385" spans="2:65" s="10" customFormat="1" ht="16.5" customHeight="1">
      <c r="B385" s="146"/>
      <c r="C385" s="147"/>
      <c r="D385" s="147"/>
      <c r="E385" s="148" t="s">
        <v>5</v>
      </c>
      <c r="F385" s="206" t="s">
        <v>77</v>
      </c>
      <c r="G385" s="207"/>
      <c r="H385" s="207"/>
      <c r="I385" s="207"/>
      <c r="J385" s="147"/>
      <c r="K385" s="149">
        <v>1</v>
      </c>
      <c r="L385" s="147"/>
      <c r="M385" s="147"/>
      <c r="N385" s="147"/>
      <c r="O385" s="147"/>
      <c r="P385" s="147"/>
      <c r="Q385" s="147"/>
      <c r="R385" s="150"/>
      <c r="T385" s="151"/>
      <c r="U385" s="147"/>
      <c r="V385" s="147"/>
      <c r="W385" s="147"/>
      <c r="X385" s="147"/>
      <c r="Y385" s="147"/>
      <c r="Z385" s="147"/>
      <c r="AA385" s="152"/>
      <c r="AT385" s="153" t="s">
        <v>143</v>
      </c>
      <c r="AU385" s="153" t="s">
        <v>88</v>
      </c>
      <c r="AV385" s="10" t="s">
        <v>88</v>
      </c>
      <c r="AW385" s="10" t="s">
        <v>28</v>
      </c>
      <c r="AX385" s="10" t="s">
        <v>77</v>
      </c>
      <c r="AY385" s="153" t="s">
        <v>133</v>
      </c>
    </row>
    <row r="386" spans="2:65" s="9" customFormat="1" ht="29.85" customHeight="1">
      <c r="B386" s="124"/>
      <c r="C386" s="125"/>
      <c r="D386" s="134" t="s">
        <v>114</v>
      </c>
      <c r="E386" s="134"/>
      <c r="F386" s="134"/>
      <c r="G386" s="134"/>
      <c r="H386" s="134"/>
      <c r="I386" s="134"/>
      <c r="J386" s="134"/>
      <c r="K386" s="134"/>
      <c r="L386" s="134"/>
      <c r="M386" s="134"/>
      <c r="N386" s="212">
        <f>BK386</f>
        <v>0</v>
      </c>
      <c r="O386" s="213"/>
      <c r="P386" s="213"/>
      <c r="Q386" s="213"/>
      <c r="R386" s="127"/>
      <c r="T386" s="128"/>
      <c r="U386" s="125"/>
      <c r="V386" s="125"/>
      <c r="W386" s="129">
        <f>SUM(W387:W389)</f>
        <v>0</v>
      </c>
      <c r="X386" s="125"/>
      <c r="Y386" s="129">
        <f>SUM(Y387:Y389)</f>
        <v>0</v>
      </c>
      <c r="Z386" s="125"/>
      <c r="AA386" s="130">
        <f>SUM(AA387:AA389)</f>
        <v>0</v>
      </c>
      <c r="AR386" s="131" t="s">
        <v>159</v>
      </c>
      <c r="AT386" s="132" t="s">
        <v>69</v>
      </c>
      <c r="AU386" s="132" t="s">
        <v>77</v>
      </c>
      <c r="AY386" s="131" t="s">
        <v>133</v>
      </c>
      <c r="BK386" s="133">
        <f>SUM(BK387:BK389)</f>
        <v>0</v>
      </c>
    </row>
    <row r="387" spans="2:65" s="1" customFormat="1" ht="16.5" customHeight="1">
      <c r="B387" s="135"/>
      <c r="C387" s="136" t="s">
        <v>631</v>
      </c>
      <c r="D387" s="136" t="s">
        <v>134</v>
      </c>
      <c r="E387" s="137" t="s">
        <v>632</v>
      </c>
      <c r="F387" s="208" t="s">
        <v>633</v>
      </c>
      <c r="G387" s="208"/>
      <c r="H387" s="208"/>
      <c r="I387" s="208"/>
      <c r="J387" s="138" t="s">
        <v>617</v>
      </c>
      <c r="K387" s="139">
        <v>1</v>
      </c>
      <c r="L387" s="211"/>
      <c r="M387" s="211"/>
      <c r="N387" s="211">
        <f>ROUND(L387*K387,2)</f>
        <v>0</v>
      </c>
      <c r="O387" s="211"/>
      <c r="P387" s="211"/>
      <c r="Q387" s="211"/>
      <c r="R387" s="140"/>
      <c r="T387" s="141" t="s">
        <v>5</v>
      </c>
      <c r="U387" s="42" t="s">
        <v>35</v>
      </c>
      <c r="V387" s="142">
        <v>0</v>
      </c>
      <c r="W387" s="142">
        <f>V387*K387</f>
        <v>0</v>
      </c>
      <c r="X387" s="142">
        <v>0</v>
      </c>
      <c r="Y387" s="142">
        <f>X387*K387</f>
        <v>0</v>
      </c>
      <c r="Z387" s="142">
        <v>0</v>
      </c>
      <c r="AA387" s="143">
        <f>Z387*K387</f>
        <v>0</v>
      </c>
      <c r="AR387" s="20" t="s">
        <v>618</v>
      </c>
      <c r="AT387" s="20" t="s">
        <v>134</v>
      </c>
      <c r="AU387" s="20" t="s">
        <v>88</v>
      </c>
      <c r="AY387" s="20" t="s">
        <v>133</v>
      </c>
      <c r="BE387" s="144">
        <f>IF(U387="základní",N387,0)</f>
        <v>0</v>
      </c>
      <c r="BF387" s="144">
        <f>IF(U387="snížená",N387,0)</f>
        <v>0</v>
      </c>
      <c r="BG387" s="144">
        <f>IF(U387="zákl. přenesená",N387,0)</f>
        <v>0</v>
      </c>
      <c r="BH387" s="144">
        <f>IF(U387="sníž. přenesená",N387,0)</f>
        <v>0</v>
      </c>
      <c r="BI387" s="144">
        <f>IF(U387="nulová",N387,0)</f>
        <v>0</v>
      </c>
      <c r="BJ387" s="20" t="s">
        <v>77</v>
      </c>
      <c r="BK387" s="144">
        <f>ROUND(L387*K387,2)</f>
        <v>0</v>
      </c>
      <c r="BL387" s="20" t="s">
        <v>618</v>
      </c>
      <c r="BM387" s="20" t="s">
        <v>634</v>
      </c>
    </row>
    <row r="388" spans="2:65" s="1" customFormat="1" ht="108" customHeight="1">
      <c r="B388" s="33"/>
      <c r="C388" s="34"/>
      <c r="D388" s="34"/>
      <c r="E388" s="34"/>
      <c r="F388" s="209" t="s">
        <v>635</v>
      </c>
      <c r="G388" s="210"/>
      <c r="H388" s="210"/>
      <c r="I388" s="210"/>
      <c r="J388" s="34"/>
      <c r="K388" s="34"/>
      <c r="L388" s="34"/>
      <c r="M388" s="34"/>
      <c r="N388" s="34"/>
      <c r="O388" s="34"/>
      <c r="P388" s="34"/>
      <c r="Q388" s="34"/>
      <c r="R388" s="35"/>
      <c r="T388" s="145"/>
      <c r="U388" s="34"/>
      <c r="V388" s="34"/>
      <c r="W388" s="34"/>
      <c r="X388" s="34"/>
      <c r="Y388" s="34"/>
      <c r="Z388" s="34"/>
      <c r="AA388" s="72"/>
      <c r="AT388" s="20" t="s">
        <v>141</v>
      </c>
      <c r="AU388" s="20" t="s">
        <v>88</v>
      </c>
    </row>
    <row r="389" spans="2:65" s="10" customFormat="1" ht="16.5" customHeight="1">
      <c r="B389" s="146"/>
      <c r="C389" s="147"/>
      <c r="D389" s="147"/>
      <c r="E389" s="148" t="s">
        <v>5</v>
      </c>
      <c r="F389" s="206" t="s">
        <v>77</v>
      </c>
      <c r="G389" s="207"/>
      <c r="H389" s="207"/>
      <c r="I389" s="207"/>
      <c r="J389" s="147"/>
      <c r="K389" s="149">
        <v>1</v>
      </c>
      <c r="L389" s="147"/>
      <c r="M389" s="147"/>
      <c r="N389" s="147"/>
      <c r="O389" s="147"/>
      <c r="P389" s="147"/>
      <c r="Q389" s="147"/>
      <c r="R389" s="150"/>
      <c r="T389" s="151"/>
      <c r="U389" s="147"/>
      <c r="V389" s="147"/>
      <c r="W389" s="147"/>
      <c r="X389" s="147"/>
      <c r="Y389" s="147"/>
      <c r="Z389" s="147"/>
      <c r="AA389" s="152"/>
      <c r="AT389" s="153" t="s">
        <v>143</v>
      </c>
      <c r="AU389" s="153" t="s">
        <v>88</v>
      </c>
      <c r="AV389" s="10" t="s">
        <v>88</v>
      </c>
      <c r="AW389" s="10" t="s">
        <v>28</v>
      </c>
      <c r="AX389" s="10" t="s">
        <v>77</v>
      </c>
      <c r="AY389" s="153" t="s">
        <v>133</v>
      </c>
    </row>
    <row r="390" spans="2:65" s="9" customFormat="1" ht="29.85" customHeight="1">
      <c r="B390" s="124"/>
      <c r="C390" s="125"/>
      <c r="D390" s="134" t="s">
        <v>115</v>
      </c>
      <c r="E390" s="134"/>
      <c r="F390" s="134"/>
      <c r="G390" s="134"/>
      <c r="H390" s="134"/>
      <c r="I390" s="134"/>
      <c r="J390" s="134"/>
      <c r="K390" s="134"/>
      <c r="L390" s="134"/>
      <c r="M390" s="134"/>
      <c r="N390" s="212">
        <f>BK390</f>
        <v>0</v>
      </c>
      <c r="O390" s="213"/>
      <c r="P390" s="213"/>
      <c r="Q390" s="213"/>
      <c r="R390" s="127"/>
      <c r="T390" s="128"/>
      <c r="U390" s="125"/>
      <c r="V390" s="125"/>
      <c r="W390" s="129">
        <f>SUM(W391:W393)</f>
        <v>0</v>
      </c>
      <c r="X390" s="125"/>
      <c r="Y390" s="129">
        <f>SUM(Y391:Y393)</f>
        <v>0</v>
      </c>
      <c r="Z390" s="125"/>
      <c r="AA390" s="130">
        <f>SUM(AA391:AA393)</f>
        <v>0</v>
      </c>
      <c r="AR390" s="131" t="s">
        <v>159</v>
      </c>
      <c r="AT390" s="132" t="s">
        <v>69</v>
      </c>
      <c r="AU390" s="132" t="s">
        <v>77</v>
      </c>
      <c r="AY390" s="131" t="s">
        <v>133</v>
      </c>
      <c r="BK390" s="133">
        <f>SUM(BK391:BK393)</f>
        <v>0</v>
      </c>
    </row>
    <row r="391" spans="2:65" s="1" customFormat="1" ht="16.5" customHeight="1">
      <c r="B391" s="135"/>
      <c r="C391" s="136" t="s">
        <v>636</v>
      </c>
      <c r="D391" s="136" t="s">
        <v>134</v>
      </c>
      <c r="E391" s="137" t="s">
        <v>637</v>
      </c>
      <c r="F391" s="208" t="s">
        <v>638</v>
      </c>
      <c r="G391" s="208"/>
      <c r="H391" s="208"/>
      <c r="I391" s="208"/>
      <c r="J391" s="138" t="s">
        <v>617</v>
      </c>
      <c r="K391" s="139">
        <v>1</v>
      </c>
      <c r="L391" s="211"/>
      <c r="M391" s="211"/>
      <c r="N391" s="211">
        <f>ROUND(L391*K391,2)</f>
        <v>0</v>
      </c>
      <c r="O391" s="211"/>
      <c r="P391" s="211"/>
      <c r="Q391" s="211"/>
      <c r="R391" s="140"/>
      <c r="T391" s="141" t="s">
        <v>5</v>
      </c>
      <c r="U391" s="42" t="s">
        <v>35</v>
      </c>
      <c r="V391" s="142">
        <v>0</v>
      </c>
      <c r="W391" s="142">
        <f>V391*K391</f>
        <v>0</v>
      </c>
      <c r="X391" s="142">
        <v>0</v>
      </c>
      <c r="Y391" s="142">
        <f>X391*K391</f>
        <v>0</v>
      </c>
      <c r="Z391" s="142">
        <v>0</v>
      </c>
      <c r="AA391" s="143">
        <f>Z391*K391</f>
        <v>0</v>
      </c>
      <c r="AR391" s="20" t="s">
        <v>618</v>
      </c>
      <c r="AT391" s="20" t="s">
        <v>134</v>
      </c>
      <c r="AU391" s="20" t="s">
        <v>88</v>
      </c>
      <c r="AY391" s="20" t="s">
        <v>133</v>
      </c>
      <c r="BE391" s="144">
        <f>IF(U391="základní",N391,0)</f>
        <v>0</v>
      </c>
      <c r="BF391" s="144">
        <f>IF(U391="snížená",N391,0)</f>
        <v>0</v>
      </c>
      <c r="BG391" s="144">
        <f>IF(U391="zákl. přenesená",N391,0)</f>
        <v>0</v>
      </c>
      <c r="BH391" s="144">
        <f>IF(U391="sníž. přenesená",N391,0)</f>
        <v>0</v>
      </c>
      <c r="BI391" s="144">
        <f>IF(U391="nulová",N391,0)</f>
        <v>0</v>
      </c>
      <c r="BJ391" s="20" t="s">
        <v>77</v>
      </c>
      <c r="BK391" s="144">
        <f>ROUND(L391*K391,2)</f>
        <v>0</v>
      </c>
      <c r="BL391" s="20" t="s">
        <v>618</v>
      </c>
      <c r="BM391" s="20" t="s">
        <v>639</v>
      </c>
    </row>
    <row r="392" spans="2:65" s="1" customFormat="1" ht="60" customHeight="1">
      <c r="B392" s="33"/>
      <c r="C392" s="34"/>
      <c r="D392" s="34"/>
      <c r="E392" s="34"/>
      <c r="F392" s="209" t="s">
        <v>640</v>
      </c>
      <c r="G392" s="210"/>
      <c r="H392" s="210"/>
      <c r="I392" s="210"/>
      <c r="J392" s="34"/>
      <c r="K392" s="34"/>
      <c r="L392" s="34"/>
      <c r="M392" s="34"/>
      <c r="N392" s="34"/>
      <c r="O392" s="34"/>
      <c r="P392" s="34"/>
      <c r="Q392" s="34"/>
      <c r="R392" s="35"/>
      <c r="T392" s="145"/>
      <c r="U392" s="34"/>
      <c r="V392" s="34"/>
      <c r="W392" s="34"/>
      <c r="X392" s="34"/>
      <c r="Y392" s="34"/>
      <c r="Z392" s="34"/>
      <c r="AA392" s="72"/>
      <c r="AT392" s="20" t="s">
        <v>141</v>
      </c>
      <c r="AU392" s="20" t="s">
        <v>88</v>
      </c>
    </row>
    <row r="393" spans="2:65" s="10" customFormat="1" ht="16.5" customHeight="1">
      <c r="B393" s="146"/>
      <c r="C393" s="147"/>
      <c r="D393" s="147"/>
      <c r="E393" s="148" t="s">
        <v>5</v>
      </c>
      <c r="F393" s="206" t="s">
        <v>77</v>
      </c>
      <c r="G393" s="207"/>
      <c r="H393" s="207"/>
      <c r="I393" s="207"/>
      <c r="J393" s="147"/>
      <c r="K393" s="149">
        <v>1</v>
      </c>
      <c r="L393" s="147"/>
      <c r="M393" s="147"/>
      <c r="N393" s="147"/>
      <c r="O393" s="147"/>
      <c r="P393" s="147"/>
      <c r="Q393" s="147"/>
      <c r="R393" s="150"/>
      <c r="T393" s="151"/>
      <c r="U393" s="147"/>
      <c r="V393" s="147"/>
      <c r="W393" s="147"/>
      <c r="X393" s="147"/>
      <c r="Y393" s="147"/>
      <c r="Z393" s="147"/>
      <c r="AA393" s="152"/>
      <c r="AT393" s="153" t="s">
        <v>143</v>
      </c>
      <c r="AU393" s="153" t="s">
        <v>88</v>
      </c>
      <c r="AV393" s="10" t="s">
        <v>88</v>
      </c>
      <c r="AW393" s="10" t="s">
        <v>28</v>
      </c>
      <c r="AX393" s="10" t="s">
        <v>77</v>
      </c>
      <c r="AY393" s="153" t="s">
        <v>133</v>
      </c>
    </row>
    <row r="394" spans="2:65" s="9" customFormat="1" ht="29.85" customHeight="1">
      <c r="B394" s="124"/>
      <c r="C394" s="125"/>
      <c r="D394" s="134" t="s">
        <v>116</v>
      </c>
      <c r="E394" s="134"/>
      <c r="F394" s="134"/>
      <c r="G394" s="134"/>
      <c r="H394" s="134"/>
      <c r="I394" s="134"/>
      <c r="J394" s="134"/>
      <c r="K394" s="134"/>
      <c r="L394" s="134"/>
      <c r="M394" s="134"/>
      <c r="N394" s="212">
        <f>BK394</f>
        <v>0</v>
      </c>
      <c r="O394" s="213"/>
      <c r="P394" s="213"/>
      <c r="Q394" s="213"/>
      <c r="R394" s="127"/>
      <c r="T394" s="128"/>
      <c r="U394" s="125"/>
      <c r="V394" s="125"/>
      <c r="W394" s="129">
        <f>SUM(W395:W406)</f>
        <v>0</v>
      </c>
      <c r="X394" s="125"/>
      <c r="Y394" s="129">
        <f>SUM(Y395:Y406)</f>
        <v>0</v>
      </c>
      <c r="Z394" s="125"/>
      <c r="AA394" s="130">
        <f>SUM(AA395:AA406)</f>
        <v>0</v>
      </c>
      <c r="AR394" s="131" t="s">
        <v>159</v>
      </c>
      <c r="AT394" s="132" t="s">
        <v>69</v>
      </c>
      <c r="AU394" s="132" t="s">
        <v>77</v>
      </c>
      <c r="AY394" s="131" t="s">
        <v>133</v>
      </c>
      <c r="BK394" s="133">
        <f>SUM(BK395:BK406)</f>
        <v>0</v>
      </c>
    </row>
    <row r="395" spans="2:65" s="1" customFormat="1" ht="16.5" customHeight="1">
      <c r="B395" s="135"/>
      <c r="C395" s="136" t="s">
        <v>641</v>
      </c>
      <c r="D395" s="136" t="s">
        <v>134</v>
      </c>
      <c r="E395" s="137" t="s">
        <v>642</v>
      </c>
      <c r="F395" s="208" t="s">
        <v>643</v>
      </c>
      <c r="G395" s="208"/>
      <c r="H395" s="208"/>
      <c r="I395" s="208"/>
      <c r="J395" s="138" t="s">
        <v>617</v>
      </c>
      <c r="K395" s="139">
        <v>1</v>
      </c>
      <c r="L395" s="211"/>
      <c r="M395" s="211"/>
      <c r="N395" s="211">
        <f>ROUND(L395*K395,2)</f>
        <v>0</v>
      </c>
      <c r="O395" s="211"/>
      <c r="P395" s="211"/>
      <c r="Q395" s="211"/>
      <c r="R395" s="140"/>
      <c r="T395" s="141" t="s">
        <v>5</v>
      </c>
      <c r="U395" s="42" t="s">
        <v>35</v>
      </c>
      <c r="V395" s="142">
        <v>0</v>
      </c>
      <c r="W395" s="142">
        <f>V395*K395</f>
        <v>0</v>
      </c>
      <c r="X395" s="142">
        <v>0</v>
      </c>
      <c r="Y395" s="142">
        <f>X395*K395</f>
        <v>0</v>
      </c>
      <c r="Z395" s="142">
        <v>0</v>
      </c>
      <c r="AA395" s="143">
        <f>Z395*K395</f>
        <v>0</v>
      </c>
      <c r="AR395" s="20" t="s">
        <v>618</v>
      </c>
      <c r="AT395" s="20" t="s">
        <v>134</v>
      </c>
      <c r="AU395" s="20" t="s">
        <v>88</v>
      </c>
      <c r="AY395" s="20" t="s">
        <v>133</v>
      </c>
      <c r="BE395" s="144">
        <f>IF(U395="základní",N395,0)</f>
        <v>0</v>
      </c>
      <c r="BF395" s="144">
        <f>IF(U395="snížená",N395,0)</f>
        <v>0</v>
      </c>
      <c r="BG395" s="144">
        <f>IF(U395="zákl. přenesená",N395,0)</f>
        <v>0</v>
      </c>
      <c r="BH395" s="144">
        <f>IF(U395="sníž. přenesená",N395,0)</f>
        <v>0</v>
      </c>
      <c r="BI395" s="144">
        <f>IF(U395="nulová",N395,0)</f>
        <v>0</v>
      </c>
      <c r="BJ395" s="20" t="s">
        <v>77</v>
      </c>
      <c r="BK395" s="144">
        <f>ROUND(L395*K395,2)</f>
        <v>0</v>
      </c>
      <c r="BL395" s="20" t="s">
        <v>618</v>
      </c>
      <c r="BM395" s="20" t="s">
        <v>644</v>
      </c>
    </row>
    <row r="396" spans="2:65" s="1" customFormat="1" ht="16.5" customHeight="1">
      <c r="B396" s="33"/>
      <c r="C396" s="34"/>
      <c r="D396" s="34"/>
      <c r="E396" s="34"/>
      <c r="F396" s="209" t="s">
        <v>645</v>
      </c>
      <c r="G396" s="210"/>
      <c r="H396" s="210"/>
      <c r="I396" s="210"/>
      <c r="J396" s="34"/>
      <c r="K396" s="34"/>
      <c r="L396" s="34"/>
      <c r="M396" s="34"/>
      <c r="N396" s="34"/>
      <c r="O396" s="34"/>
      <c r="P396" s="34"/>
      <c r="Q396" s="34"/>
      <c r="R396" s="35"/>
      <c r="T396" s="145"/>
      <c r="U396" s="34"/>
      <c r="V396" s="34"/>
      <c r="W396" s="34"/>
      <c r="X396" s="34"/>
      <c r="Y396" s="34"/>
      <c r="Z396" s="34"/>
      <c r="AA396" s="72"/>
      <c r="AT396" s="20" t="s">
        <v>141</v>
      </c>
      <c r="AU396" s="20" t="s">
        <v>88</v>
      </c>
    </row>
    <row r="397" spans="2:65" s="10" customFormat="1" ht="16.5" customHeight="1">
      <c r="B397" s="146"/>
      <c r="C397" s="147"/>
      <c r="D397" s="147"/>
      <c r="E397" s="148" t="s">
        <v>5</v>
      </c>
      <c r="F397" s="206" t="s">
        <v>77</v>
      </c>
      <c r="G397" s="207"/>
      <c r="H397" s="207"/>
      <c r="I397" s="207"/>
      <c r="J397" s="147"/>
      <c r="K397" s="149">
        <v>1</v>
      </c>
      <c r="L397" s="147"/>
      <c r="M397" s="147"/>
      <c r="N397" s="147"/>
      <c r="O397" s="147"/>
      <c r="P397" s="147"/>
      <c r="Q397" s="147"/>
      <c r="R397" s="150"/>
      <c r="T397" s="151"/>
      <c r="U397" s="147"/>
      <c r="V397" s="147"/>
      <c r="W397" s="147"/>
      <c r="X397" s="147"/>
      <c r="Y397" s="147"/>
      <c r="Z397" s="147"/>
      <c r="AA397" s="152"/>
      <c r="AT397" s="153" t="s">
        <v>143</v>
      </c>
      <c r="AU397" s="153" t="s">
        <v>88</v>
      </c>
      <c r="AV397" s="10" t="s">
        <v>88</v>
      </c>
      <c r="AW397" s="10" t="s">
        <v>28</v>
      </c>
      <c r="AX397" s="10" t="s">
        <v>77</v>
      </c>
      <c r="AY397" s="153" t="s">
        <v>133</v>
      </c>
    </row>
    <row r="398" spans="2:65" s="1" customFormat="1" ht="16.5" customHeight="1">
      <c r="B398" s="135"/>
      <c r="C398" s="136" t="s">
        <v>646</v>
      </c>
      <c r="D398" s="136" t="s">
        <v>134</v>
      </c>
      <c r="E398" s="137" t="s">
        <v>647</v>
      </c>
      <c r="F398" s="208" t="s">
        <v>648</v>
      </c>
      <c r="G398" s="208"/>
      <c r="H398" s="208"/>
      <c r="I398" s="208"/>
      <c r="J398" s="138" t="s">
        <v>617</v>
      </c>
      <c r="K398" s="139">
        <v>1</v>
      </c>
      <c r="L398" s="211"/>
      <c r="M398" s="211"/>
      <c r="N398" s="211">
        <f>ROUND(L398*K398,2)</f>
        <v>0</v>
      </c>
      <c r="O398" s="211"/>
      <c r="P398" s="211"/>
      <c r="Q398" s="211"/>
      <c r="R398" s="140"/>
      <c r="T398" s="141" t="s">
        <v>5</v>
      </c>
      <c r="U398" s="42" t="s">
        <v>35</v>
      </c>
      <c r="V398" s="142">
        <v>0</v>
      </c>
      <c r="W398" s="142">
        <f>V398*K398</f>
        <v>0</v>
      </c>
      <c r="X398" s="142">
        <v>0</v>
      </c>
      <c r="Y398" s="142">
        <f>X398*K398</f>
        <v>0</v>
      </c>
      <c r="Z398" s="142">
        <v>0</v>
      </c>
      <c r="AA398" s="143">
        <f>Z398*K398</f>
        <v>0</v>
      </c>
      <c r="AR398" s="20" t="s">
        <v>618</v>
      </c>
      <c r="AT398" s="20" t="s">
        <v>134</v>
      </c>
      <c r="AU398" s="20" t="s">
        <v>88</v>
      </c>
      <c r="AY398" s="20" t="s">
        <v>133</v>
      </c>
      <c r="BE398" s="144">
        <f>IF(U398="základní",N398,0)</f>
        <v>0</v>
      </c>
      <c r="BF398" s="144">
        <f>IF(U398="snížená",N398,0)</f>
        <v>0</v>
      </c>
      <c r="BG398" s="144">
        <f>IF(U398="zákl. přenesená",N398,0)</f>
        <v>0</v>
      </c>
      <c r="BH398" s="144">
        <f>IF(U398="sníž. přenesená",N398,0)</f>
        <v>0</v>
      </c>
      <c r="BI398" s="144">
        <f>IF(U398="nulová",N398,0)</f>
        <v>0</v>
      </c>
      <c r="BJ398" s="20" t="s">
        <v>77</v>
      </c>
      <c r="BK398" s="144">
        <f>ROUND(L398*K398,2)</f>
        <v>0</v>
      </c>
      <c r="BL398" s="20" t="s">
        <v>618</v>
      </c>
      <c r="BM398" s="20" t="s">
        <v>649</v>
      </c>
    </row>
    <row r="399" spans="2:65" s="1" customFormat="1" ht="16.5" customHeight="1">
      <c r="B399" s="33"/>
      <c r="C399" s="34"/>
      <c r="D399" s="34"/>
      <c r="E399" s="34"/>
      <c r="F399" s="209" t="s">
        <v>650</v>
      </c>
      <c r="G399" s="210"/>
      <c r="H399" s="210"/>
      <c r="I399" s="210"/>
      <c r="J399" s="34"/>
      <c r="K399" s="34"/>
      <c r="L399" s="34"/>
      <c r="M399" s="34"/>
      <c r="N399" s="34"/>
      <c r="O399" s="34"/>
      <c r="P399" s="34"/>
      <c r="Q399" s="34"/>
      <c r="R399" s="35"/>
      <c r="T399" s="145"/>
      <c r="U399" s="34"/>
      <c r="V399" s="34"/>
      <c r="W399" s="34"/>
      <c r="X399" s="34"/>
      <c r="Y399" s="34"/>
      <c r="Z399" s="34"/>
      <c r="AA399" s="72"/>
      <c r="AT399" s="20" t="s">
        <v>141</v>
      </c>
      <c r="AU399" s="20" t="s">
        <v>88</v>
      </c>
    </row>
    <row r="400" spans="2:65" s="10" customFormat="1" ht="16.5" customHeight="1">
      <c r="B400" s="146"/>
      <c r="C400" s="147"/>
      <c r="D400" s="147"/>
      <c r="E400" s="148" t="s">
        <v>5</v>
      </c>
      <c r="F400" s="206" t="s">
        <v>77</v>
      </c>
      <c r="G400" s="207"/>
      <c r="H400" s="207"/>
      <c r="I400" s="207"/>
      <c r="J400" s="147"/>
      <c r="K400" s="149">
        <v>1</v>
      </c>
      <c r="L400" s="147"/>
      <c r="M400" s="147"/>
      <c r="N400" s="147"/>
      <c r="O400" s="147"/>
      <c r="P400" s="147"/>
      <c r="Q400" s="147"/>
      <c r="R400" s="150"/>
      <c r="T400" s="151"/>
      <c r="U400" s="147"/>
      <c r="V400" s="147"/>
      <c r="W400" s="147"/>
      <c r="X400" s="147"/>
      <c r="Y400" s="147"/>
      <c r="Z400" s="147"/>
      <c r="AA400" s="152"/>
      <c r="AT400" s="153" t="s">
        <v>143</v>
      </c>
      <c r="AU400" s="153" t="s">
        <v>88</v>
      </c>
      <c r="AV400" s="10" t="s">
        <v>88</v>
      </c>
      <c r="AW400" s="10" t="s">
        <v>28</v>
      </c>
      <c r="AX400" s="10" t="s">
        <v>77</v>
      </c>
      <c r="AY400" s="153" t="s">
        <v>133</v>
      </c>
    </row>
    <row r="401" spans="2:65" s="1" customFormat="1" ht="16.5" customHeight="1">
      <c r="B401" s="135"/>
      <c r="C401" s="136" t="s">
        <v>651</v>
      </c>
      <c r="D401" s="136" t="s">
        <v>134</v>
      </c>
      <c r="E401" s="137" t="s">
        <v>652</v>
      </c>
      <c r="F401" s="208" t="s">
        <v>653</v>
      </c>
      <c r="G401" s="208"/>
      <c r="H401" s="208"/>
      <c r="I401" s="208"/>
      <c r="J401" s="138" t="s">
        <v>617</v>
      </c>
      <c r="K401" s="139">
        <v>1</v>
      </c>
      <c r="L401" s="211"/>
      <c r="M401" s="211"/>
      <c r="N401" s="211">
        <f>ROUND(L401*K401,2)</f>
        <v>0</v>
      </c>
      <c r="O401" s="211"/>
      <c r="P401" s="211"/>
      <c r="Q401" s="211"/>
      <c r="R401" s="140"/>
      <c r="T401" s="141" t="s">
        <v>5</v>
      </c>
      <c r="U401" s="42" t="s">
        <v>35</v>
      </c>
      <c r="V401" s="142">
        <v>0</v>
      </c>
      <c r="W401" s="142">
        <f>V401*K401</f>
        <v>0</v>
      </c>
      <c r="X401" s="142">
        <v>0</v>
      </c>
      <c r="Y401" s="142">
        <f>X401*K401</f>
        <v>0</v>
      </c>
      <c r="Z401" s="142">
        <v>0</v>
      </c>
      <c r="AA401" s="143">
        <f>Z401*K401</f>
        <v>0</v>
      </c>
      <c r="AR401" s="20" t="s">
        <v>618</v>
      </c>
      <c r="AT401" s="20" t="s">
        <v>134</v>
      </c>
      <c r="AU401" s="20" t="s">
        <v>88</v>
      </c>
      <c r="AY401" s="20" t="s">
        <v>133</v>
      </c>
      <c r="BE401" s="144">
        <f>IF(U401="základní",N401,0)</f>
        <v>0</v>
      </c>
      <c r="BF401" s="144">
        <f>IF(U401="snížená",N401,0)</f>
        <v>0</v>
      </c>
      <c r="BG401" s="144">
        <f>IF(U401="zákl. přenesená",N401,0)</f>
        <v>0</v>
      </c>
      <c r="BH401" s="144">
        <f>IF(U401="sníž. přenesená",N401,0)</f>
        <v>0</v>
      </c>
      <c r="BI401" s="144">
        <f>IF(U401="nulová",N401,0)</f>
        <v>0</v>
      </c>
      <c r="BJ401" s="20" t="s">
        <v>77</v>
      </c>
      <c r="BK401" s="144">
        <f>ROUND(L401*K401,2)</f>
        <v>0</v>
      </c>
      <c r="BL401" s="20" t="s">
        <v>618</v>
      </c>
      <c r="BM401" s="20" t="s">
        <v>654</v>
      </c>
    </row>
    <row r="402" spans="2:65" s="1" customFormat="1" ht="16.5" customHeight="1">
      <c r="B402" s="33"/>
      <c r="C402" s="34"/>
      <c r="D402" s="34"/>
      <c r="E402" s="34"/>
      <c r="F402" s="209" t="s">
        <v>655</v>
      </c>
      <c r="G402" s="210"/>
      <c r="H402" s="210"/>
      <c r="I402" s="210"/>
      <c r="J402" s="34"/>
      <c r="K402" s="34"/>
      <c r="L402" s="34"/>
      <c r="M402" s="34"/>
      <c r="N402" s="34"/>
      <c r="O402" s="34"/>
      <c r="P402" s="34"/>
      <c r="Q402" s="34"/>
      <c r="R402" s="35"/>
      <c r="T402" s="145"/>
      <c r="U402" s="34"/>
      <c r="V402" s="34"/>
      <c r="W402" s="34"/>
      <c r="X402" s="34"/>
      <c r="Y402" s="34"/>
      <c r="Z402" s="34"/>
      <c r="AA402" s="72"/>
      <c r="AT402" s="20" t="s">
        <v>141</v>
      </c>
      <c r="AU402" s="20" t="s">
        <v>88</v>
      </c>
    </row>
    <row r="403" spans="2:65" s="10" customFormat="1" ht="16.5" customHeight="1">
      <c r="B403" s="146"/>
      <c r="C403" s="147"/>
      <c r="D403" s="147"/>
      <c r="E403" s="148" t="s">
        <v>5</v>
      </c>
      <c r="F403" s="206" t="s">
        <v>77</v>
      </c>
      <c r="G403" s="207"/>
      <c r="H403" s="207"/>
      <c r="I403" s="207"/>
      <c r="J403" s="147"/>
      <c r="K403" s="149">
        <v>1</v>
      </c>
      <c r="L403" s="147"/>
      <c r="M403" s="147"/>
      <c r="N403" s="147"/>
      <c r="O403" s="147"/>
      <c r="P403" s="147"/>
      <c r="Q403" s="147"/>
      <c r="R403" s="150"/>
      <c r="T403" s="151"/>
      <c r="U403" s="147"/>
      <c r="V403" s="147"/>
      <c r="W403" s="147"/>
      <c r="X403" s="147"/>
      <c r="Y403" s="147"/>
      <c r="Z403" s="147"/>
      <c r="AA403" s="152"/>
      <c r="AT403" s="153" t="s">
        <v>143</v>
      </c>
      <c r="AU403" s="153" t="s">
        <v>88</v>
      </c>
      <c r="AV403" s="10" t="s">
        <v>88</v>
      </c>
      <c r="AW403" s="10" t="s">
        <v>28</v>
      </c>
      <c r="AX403" s="10" t="s">
        <v>77</v>
      </c>
      <c r="AY403" s="153" t="s">
        <v>133</v>
      </c>
    </row>
    <row r="404" spans="2:65" s="1" customFormat="1" ht="16.5" customHeight="1">
      <c r="B404" s="135"/>
      <c r="C404" s="136" t="s">
        <v>656</v>
      </c>
      <c r="D404" s="136" t="s">
        <v>134</v>
      </c>
      <c r="E404" s="137" t="s">
        <v>657</v>
      </c>
      <c r="F404" s="208" t="s">
        <v>658</v>
      </c>
      <c r="G404" s="208"/>
      <c r="H404" s="208"/>
      <c r="I404" s="208"/>
      <c r="J404" s="138" t="s">
        <v>617</v>
      </c>
      <c r="K404" s="139">
        <v>1</v>
      </c>
      <c r="L404" s="211"/>
      <c r="M404" s="211"/>
      <c r="N404" s="211">
        <f>ROUND(L404*K404,2)</f>
        <v>0</v>
      </c>
      <c r="O404" s="211"/>
      <c r="P404" s="211"/>
      <c r="Q404" s="211"/>
      <c r="R404" s="140"/>
      <c r="T404" s="141" t="s">
        <v>5</v>
      </c>
      <c r="U404" s="42" t="s">
        <v>35</v>
      </c>
      <c r="V404" s="142">
        <v>0</v>
      </c>
      <c r="W404" s="142">
        <f>V404*K404</f>
        <v>0</v>
      </c>
      <c r="X404" s="142">
        <v>0</v>
      </c>
      <c r="Y404" s="142">
        <f>X404*K404</f>
        <v>0</v>
      </c>
      <c r="Z404" s="142">
        <v>0</v>
      </c>
      <c r="AA404" s="143">
        <f>Z404*K404</f>
        <v>0</v>
      </c>
      <c r="AR404" s="20" t="s">
        <v>618</v>
      </c>
      <c r="AT404" s="20" t="s">
        <v>134</v>
      </c>
      <c r="AU404" s="20" t="s">
        <v>88</v>
      </c>
      <c r="AY404" s="20" t="s">
        <v>133</v>
      </c>
      <c r="BE404" s="144">
        <f>IF(U404="základní",N404,0)</f>
        <v>0</v>
      </c>
      <c r="BF404" s="144">
        <f>IF(U404="snížená",N404,0)</f>
        <v>0</v>
      </c>
      <c r="BG404" s="144">
        <f>IF(U404="zákl. přenesená",N404,0)</f>
        <v>0</v>
      </c>
      <c r="BH404" s="144">
        <f>IF(U404="sníž. přenesená",N404,0)</f>
        <v>0</v>
      </c>
      <c r="BI404" s="144">
        <f>IF(U404="nulová",N404,0)</f>
        <v>0</v>
      </c>
      <c r="BJ404" s="20" t="s">
        <v>77</v>
      </c>
      <c r="BK404" s="144">
        <f>ROUND(L404*K404,2)</f>
        <v>0</v>
      </c>
      <c r="BL404" s="20" t="s">
        <v>618</v>
      </c>
      <c r="BM404" s="20" t="s">
        <v>659</v>
      </c>
    </row>
    <row r="405" spans="2:65" s="1" customFormat="1" ht="24" customHeight="1">
      <c r="B405" s="33"/>
      <c r="C405" s="34"/>
      <c r="D405" s="34"/>
      <c r="E405" s="34"/>
      <c r="F405" s="209" t="s">
        <v>660</v>
      </c>
      <c r="G405" s="210"/>
      <c r="H405" s="210"/>
      <c r="I405" s="210"/>
      <c r="J405" s="34"/>
      <c r="K405" s="34"/>
      <c r="L405" s="34"/>
      <c r="M405" s="34"/>
      <c r="N405" s="34"/>
      <c r="O405" s="34"/>
      <c r="P405" s="34"/>
      <c r="Q405" s="34"/>
      <c r="R405" s="35"/>
      <c r="T405" s="145"/>
      <c r="U405" s="34"/>
      <c r="V405" s="34"/>
      <c r="W405" s="34"/>
      <c r="X405" s="34"/>
      <c r="Y405" s="34"/>
      <c r="Z405" s="34"/>
      <c r="AA405" s="72"/>
      <c r="AT405" s="20" t="s">
        <v>141</v>
      </c>
      <c r="AU405" s="20" t="s">
        <v>88</v>
      </c>
    </row>
    <row r="406" spans="2:65" s="10" customFormat="1" ht="16.5" customHeight="1">
      <c r="B406" s="146"/>
      <c r="C406" s="147"/>
      <c r="D406" s="147"/>
      <c r="E406" s="148" t="s">
        <v>5</v>
      </c>
      <c r="F406" s="206" t="s">
        <v>77</v>
      </c>
      <c r="G406" s="207"/>
      <c r="H406" s="207"/>
      <c r="I406" s="207"/>
      <c r="J406" s="147"/>
      <c r="K406" s="149">
        <v>1</v>
      </c>
      <c r="L406" s="147"/>
      <c r="M406" s="147"/>
      <c r="N406" s="147"/>
      <c r="O406" s="147"/>
      <c r="P406" s="147"/>
      <c r="Q406" s="147"/>
      <c r="R406" s="150"/>
      <c r="T406" s="151"/>
      <c r="U406" s="147"/>
      <c r="V406" s="147"/>
      <c r="W406" s="147"/>
      <c r="X406" s="147"/>
      <c r="Y406" s="147"/>
      <c r="Z406" s="147"/>
      <c r="AA406" s="152"/>
      <c r="AT406" s="153" t="s">
        <v>143</v>
      </c>
      <c r="AU406" s="153" t="s">
        <v>88</v>
      </c>
      <c r="AV406" s="10" t="s">
        <v>88</v>
      </c>
      <c r="AW406" s="10" t="s">
        <v>28</v>
      </c>
      <c r="AX406" s="10" t="s">
        <v>77</v>
      </c>
      <c r="AY406" s="153" t="s">
        <v>133</v>
      </c>
    </row>
    <row r="407" spans="2:65" s="9" customFormat="1" ht="29.85" customHeight="1">
      <c r="B407" s="124"/>
      <c r="C407" s="125"/>
      <c r="D407" s="134" t="s">
        <v>117</v>
      </c>
      <c r="E407" s="134"/>
      <c r="F407" s="134"/>
      <c r="G407" s="134"/>
      <c r="H407" s="134"/>
      <c r="I407" s="134"/>
      <c r="J407" s="134"/>
      <c r="K407" s="134"/>
      <c r="L407" s="134"/>
      <c r="M407" s="134"/>
      <c r="N407" s="212">
        <f>BK407</f>
        <v>0</v>
      </c>
      <c r="O407" s="213"/>
      <c r="P407" s="213"/>
      <c r="Q407" s="213"/>
      <c r="R407" s="127"/>
      <c r="T407" s="128"/>
      <c r="U407" s="125"/>
      <c r="V407" s="125"/>
      <c r="W407" s="129">
        <f>SUM(W408:W410)</f>
        <v>0</v>
      </c>
      <c r="X407" s="125"/>
      <c r="Y407" s="129">
        <f>SUM(Y408:Y410)</f>
        <v>0</v>
      </c>
      <c r="Z407" s="125"/>
      <c r="AA407" s="130">
        <f>SUM(AA408:AA410)</f>
        <v>0</v>
      </c>
      <c r="AR407" s="131" t="s">
        <v>159</v>
      </c>
      <c r="AT407" s="132" t="s">
        <v>69</v>
      </c>
      <c r="AU407" s="132" t="s">
        <v>77</v>
      </c>
      <c r="AY407" s="131" t="s">
        <v>133</v>
      </c>
      <c r="BK407" s="133">
        <f>SUM(BK408:BK410)</f>
        <v>0</v>
      </c>
    </row>
    <row r="408" spans="2:65" s="1" customFormat="1" ht="16.5" customHeight="1">
      <c r="B408" s="135"/>
      <c r="C408" s="136" t="s">
        <v>661</v>
      </c>
      <c r="D408" s="136" t="s">
        <v>134</v>
      </c>
      <c r="E408" s="137" t="s">
        <v>662</v>
      </c>
      <c r="F408" s="208" t="s">
        <v>663</v>
      </c>
      <c r="G408" s="208"/>
      <c r="H408" s="208"/>
      <c r="I408" s="208"/>
      <c r="J408" s="138" t="s">
        <v>617</v>
      </c>
      <c r="K408" s="139">
        <v>1</v>
      </c>
      <c r="L408" s="211"/>
      <c r="M408" s="211"/>
      <c r="N408" s="211">
        <f>ROUND(L408*K408,2)</f>
        <v>0</v>
      </c>
      <c r="O408" s="211"/>
      <c r="P408" s="211"/>
      <c r="Q408" s="211"/>
      <c r="R408" s="140"/>
      <c r="T408" s="141" t="s">
        <v>5</v>
      </c>
      <c r="U408" s="42" t="s">
        <v>35</v>
      </c>
      <c r="V408" s="142">
        <v>0</v>
      </c>
      <c r="W408" s="142">
        <f>V408*K408</f>
        <v>0</v>
      </c>
      <c r="X408" s="142">
        <v>0</v>
      </c>
      <c r="Y408" s="142">
        <f>X408*K408</f>
        <v>0</v>
      </c>
      <c r="Z408" s="142">
        <v>0</v>
      </c>
      <c r="AA408" s="143">
        <f>Z408*K408</f>
        <v>0</v>
      </c>
      <c r="AR408" s="20" t="s">
        <v>618</v>
      </c>
      <c r="AT408" s="20" t="s">
        <v>134</v>
      </c>
      <c r="AU408" s="20" t="s">
        <v>88</v>
      </c>
      <c r="AY408" s="20" t="s">
        <v>133</v>
      </c>
      <c r="BE408" s="144">
        <f>IF(U408="základní",N408,0)</f>
        <v>0</v>
      </c>
      <c r="BF408" s="144">
        <f>IF(U408="snížená",N408,0)</f>
        <v>0</v>
      </c>
      <c r="BG408" s="144">
        <f>IF(U408="zákl. přenesená",N408,0)</f>
        <v>0</v>
      </c>
      <c r="BH408" s="144">
        <f>IF(U408="sníž. přenesená",N408,0)</f>
        <v>0</v>
      </c>
      <c r="BI408" s="144">
        <f>IF(U408="nulová",N408,0)</f>
        <v>0</v>
      </c>
      <c r="BJ408" s="20" t="s">
        <v>77</v>
      </c>
      <c r="BK408" s="144">
        <f>ROUND(L408*K408,2)</f>
        <v>0</v>
      </c>
      <c r="BL408" s="20" t="s">
        <v>618</v>
      </c>
      <c r="BM408" s="20" t="s">
        <v>664</v>
      </c>
    </row>
    <row r="409" spans="2:65" s="1" customFormat="1" ht="132" customHeight="1">
      <c r="B409" s="33"/>
      <c r="C409" s="34"/>
      <c r="D409" s="34"/>
      <c r="E409" s="34"/>
      <c r="F409" s="209" t="s">
        <v>665</v>
      </c>
      <c r="G409" s="210"/>
      <c r="H409" s="210"/>
      <c r="I409" s="210"/>
      <c r="J409" s="34"/>
      <c r="K409" s="34"/>
      <c r="L409" s="34"/>
      <c r="M409" s="34"/>
      <c r="N409" s="34"/>
      <c r="O409" s="34"/>
      <c r="P409" s="34"/>
      <c r="Q409" s="34"/>
      <c r="R409" s="35"/>
      <c r="T409" s="145"/>
      <c r="U409" s="34"/>
      <c r="V409" s="34"/>
      <c r="W409" s="34"/>
      <c r="X409" s="34"/>
      <c r="Y409" s="34"/>
      <c r="Z409" s="34"/>
      <c r="AA409" s="72"/>
      <c r="AT409" s="20" t="s">
        <v>141</v>
      </c>
      <c r="AU409" s="20" t="s">
        <v>88</v>
      </c>
    </row>
    <row r="410" spans="2:65" s="10" customFormat="1" ht="16.5" customHeight="1">
      <c r="B410" s="146"/>
      <c r="C410" s="147"/>
      <c r="D410" s="147"/>
      <c r="E410" s="148" t="s">
        <v>5</v>
      </c>
      <c r="F410" s="206" t="s">
        <v>77</v>
      </c>
      <c r="G410" s="207"/>
      <c r="H410" s="207"/>
      <c r="I410" s="207"/>
      <c r="J410" s="147"/>
      <c r="K410" s="149">
        <v>1</v>
      </c>
      <c r="L410" s="147"/>
      <c r="M410" s="147"/>
      <c r="N410" s="147"/>
      <c r="O410" s="147"/>
      <c r="P410" s="147"/>
      <c r="Q410" s="147"/>
      <c r="R410" s="150"/>
      <c r="T410" s="166"/>
      <c r="U410" s="167"/>
      <c r="V410" s="167"/>
      <c r="W410" s="167"/>
      <c r="X410" s="167"/>
      <c r="Y410" s="167"/>
      <c r="Z410" s="167"/>
      <c r="AA410" s="168"/>
      <c r="AT410" s="153" t="s">
        <v>143</v>
      </c>
      <c r="AU410" s="153" t="s">
        <v>88</v>
      </c>
      <c r="AV410" s="10" t="s">
        <v>88</v>
      </c>
      <c r="AW410" s="10" t="s">
        <v>28</v>
      </c>
      <c r="AX410" s="10" t="s">
        <v>77</v>
      </c>
      <c r="AY410" s="153" t="s">
        <v>133</v>
      </c>
    </row>
    <row r="411" spans="2:65" s="1" customFormat="1" ht="6.95" customHeight="1">
      <c r="B411" s="57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9"/>
    </row>
  </sheetData>
  <mergeCells count="550">
    <mergeCell ref="F324:I324"/>
    <mergeCell ref="F322:I322"/>
    <mergeCell ref="F323:I323"/>
    <mergeCell ref="F325:I325"/>
    <mergeCell ref="L325:M325"/>
    <mergeCell ref="N325:Q325"/>
    <mergeCell ref="F317:I317"/>
    <mergeCell ref="F319:I319"/>
    <mergeCell ref="F318:I318"/>
    <mergeCell ref="L319:M319"/>
    <mergeCell ref="N319:Q319"/>
    <mergeCell ref="F320:I320"/>
    <mergeCell ref="L322:M322"/>
    <mergeCell ref="N322:Q322"/>
    <mergeCell ref="F321:I321"/>
    <mergeCell ref="F312:I312"/>
    <mergeCell ref="F310:I310"/>
    <mergeCell ref="F311:I311"/>
    <mergeCell ref="F313:I313"/>
    <mergeCell ref="L313:M313"/>
    <mergeCell ref="N313:Q313"/>
    <mergeCell ref="F314:I314"/>
    <mergeCell ref="F315:I315"/>
    <mergeCell ref="F316:I316"/>
    <mergeCell ref="L316:M316"/>
    <mergeCell ref="N316:Q316"/>
    <mergeCell ref="F305:I305"/>
    <mergeCell ref="F308:I308"/>
    <mergeCell ref="F306:I306"/>
    <mergeCell ref="F307:I307"/>
    <mergeCell ref="L307:M307"/>
    <mergeCell ref="N307:Q307"/>
    <mergeCell ref="L310:M310"/>
    <mergeCell ref="N310:Q310"/>
    <mergeCell ref="F309:I309"/>
    <mergeCell ref="F301:I301"/>
    <mergeCell ref="F299:I299"/>
    <mergeCell ref="F300:I300"/>
    <mergeCell ref="L301:M301"/>
    <mergeCell ref="N301:Q301"/>
    <mergeCell ref="F302:I302"/>
    <mergeCell ref="F304:I304"/>
    <mergeCell ref="F303:I303"/>
    <mergeCell ref="L304:M304"/>
    <mergeCell ref="N304:Q304"/>
    <mergeCell ref="F294:I294"/>
    <mergeCell ref="F295:I295"/>
    <mergeCell ref="F296:I296"/>
    <mergeCell ref="L295:M295"/>
    <mergeCell ref="N295:Q295"/>
    <mergeCell ref="F297:I297"/>
    <mergeCell ref="L298:M298"/>
    <mergeCell ref="N298:Q298"/>
    <mergeCell ref="F298:I298"/>
    <mergeCell ref="L290:M290"/>
    <mergeCell ref="N290:Q290"/>
    <mergeCell ref="L292:M292"/>
    <mergeCell ref="N292:Q292"/>
    <mergeCell ref="F289:I289"/>
    <mergeCell ref="F292:I292"/>
    <mergeCell ref="F290:I290"/>
    <mergeCell ref="F291:I291"/>
    <mergeCell ref="F293:I293"/>
    <mergeCell ref="F284:I284"/>
    <mergeCell ref="F286:I286"/>
    <mergeCell ref="F285:I285"/>
    <mergeCell ref="L286:M286"/>
    <mergeCell ref="N286:Q286"/>
    <mergeCell ref="N288:Q288"/>
    <mergeCell ref="F287:I287"/>
    <mergeCell ref="F288:I288"/>
    <mergeCell ref="L288:M288"/>
    <mergeCell ref="F277:I277"/>
    <mergeCell ref="F278:I278"/>
    <mergeCell ref="F279:I279"/>
    <mergeCell ref="L279:M279"/>
    <mergeCell ref="N279:Q279"/>
    <mergeCell ref="L280:M280"/>
    <mergeCell ref="N280:Q280"/>
    <mergeCell ref="F280:I280"/>
    <mergeCell ref="F283:I283"/>
    <mergeCell ref="F281:I281"/>
    <mergeCell ref="F282:I282"/>
    <mergeCell ref="L283:M283"/>
    <mergeCell ref="N283:Q283"/>
    <mergeCell ref="F269:I269"/>
    <mergeCell ref="F272:I272"/>
    <mergeCell ref="F270:I270"/>
    <mergeCell ref="F271:I271"/>
    <mergeCell ref="L271:M271"/>
    <mergeCell ref="N271:Q271"/>
    <mergeCell ref="L274:M274"/>
    <mergeCell ref="N274:Q274"/>
    <mergeCell ref="L276:M276"/>
    <mergeCell ref="N276:Q276"/>
    <mergeCell ref="F273:I273"/>
    <mergeCell ref="F276:I276"/>
    <mergeCell ref="F274:I274"/>
    <mergeCell ref="F275:I275"/>
    <mergeCell ref="F264:I264"/>
    <mergeCell ref="F265:I265"/>
    <mergeCell ref="L265:M265"/>
    <mergeCell ref="N265:Q265"/>
    <mergeCell ref="F266:I266"/>
    <mergeCell ref="F268:I268"/>
    <mergeCell ref="F267:I267"/>
    <mergeCell ref="L268:M268"/>
    <mergeCell ref="N268:Q268"/>
    <mergeCell ref="F256:I256"/>
    <mergeCell ref="F257:I257"/>
    <mergeCell ref="F259:I259"/>
    <mergeCell ref="F261:I261"/>
    <mergeCell ref="L259:M259"/>
    <mergeCell ref="N259:Q259"/>
    <mergeCell ref="F260:I260"/>
    <mergeCell ref="N263:Q263"/>
    <mergeCell ref="N258:Q258"/>
    <mergeCell ref="N262:Q262"/>
    <mergeCell ref="F263:I263"/>
    <mergeCell ref="L263:M263"/>
    <mergeCell ref="F249:I249"/>
    <mergeCell ref="L249:M249"/>
    <mergeCell ref="N249:Q249"/>
    <mergeCell ref="F250:I250"/>
    <mergeCell ref="F255:I255"/>
    <mergeCell ref="F252:I252"/>
    <mergeCell ref="F251:I251"/>
    <mergeCell ref="L252:M252"/>
    <mergeCell ref="N252:Q252"/>
    <mergeCell ref="F253:I253"/>
    <mergeCell ref="F254:I254"/>
    <mergeCell ref="L255:M255"/>
    <mergeCell ref="N255:Q255"/>
    <mergeCell ref="F242:I242"/>
    <mergeCell ref="F244:I244"/>
    <mergeCell ref="F243:I243"/>
    <mergeCell ref="L244:M244"/>
    <mergeCell ref="N244:Q244"/>
    <mergeCell ref="L246:M246"/>
    <mergeCell ref="N246:Q246"/>
    <mergeCell ref="F245:I245"/>
    <mergeCell ref="F248:I248"/>
    <mergeCell ref="F246:I246"/>
    <mergeCell ref="F247:I247"/>
    <mergeCell ref="F236:I236"/>
    <mergeCell ref="L236:M236"/>
    <mergeCell ref="N236:Q236"/>
    <mergeCell ref="F237:I237"/>
    <mergeCell ref="L238:M238"/>
    <mergeCell ref="N238:Q238"/>
    <mergeCell ref="N235:Q235"/>
    <mergeCell ref="F238:I238"/>
    <mergeCell ref="F241:I241"/>
    <mergeCell ref="F239:I239"/>
    <mergeCell ref="F240:I240"/>
    <mergeCell ref="L241:M241"/>
    <mergeCell ref="N241:Q241"/>
    <mergeCell ref="F228:I228"/>
    <mergeCell ref="F229:I229"/>
    <mergeCell ref="L229:M229"/>
    <mergeCell ref="N229:Q229"/>
    <mergeCell ref="F230:I230"/>
    <mergeCell ref="F231:I231"/>
    <mergeCell ref="F234:I234"/>
    <mergeCell ref="F232:I232"/>
    <mergeCell ref="L232:M232"/>
    <mergeCell ref="N232:Q232"/>
    <mergeCell ref="F233:I233"/>
    <mergeCell ref="F222:I222"/>
    <mergeCell ref="L222:M222"/>
    <mergeCell ref="N222:Q222"/>
    <mergeCell ref="F223:I223"/>
    <mergeCell ref="L224:M224"/>
    <mergeCell ref="N224:Q224"/>
    <mergeCell ref="F224:I224"/>
    <mergeCell ref="F227:I227"/>
    <mergeCell ref="F225:I225"/>
    <mergeCell ref="F226:I226"/>
    <mergeCell ref="L227:M227"/>
    <mergeCell ref="N227:Q227"/>
    <mergeCell ref="F215:I215"/>
    <mergeCell ref="F216:I216"/>
    <mergeCell ref="F217:I217"/>
    <mergeCell ref="L217:M217"/>
    <mergeCell ref="N217:Q217"/>
    <mergeCell ref="F218:I218"/>
    <mergeCell ref="F221:I221"/>
    <mergeCell ref="F219:I219"/>
    <mergeCell ref="L219:M219"/>
    <mergeCell ref="N219:Q219"/>
    <mergeCell ref="F220:I220"/>
    <mergeCell ref="F210:I210"/>
    <mergeCell ref="L211:M211"/>
    <mergeCell ref="N211:Q211"/>
    <mergeCell ref="F211:I211"/>
    <mergeCell ref="F214:I214"/>
    <mergeCell ref="F212:I212"/>
    <mergeCell ref="F213:I213"/>
    <mergeCell ref="L214:M214"/>
    <mergeCell ref="N214:Q214"/>
    <mergeCell ref="F205:I205"/>
    <mergeCell ref="F206:I206"/>
    <mergeCell ref="F209:I209"/>
    <mergeCell ref="F207:I207"/>
    <mergeCell ref="L207:M207"/>
    <mergeCell ref="N207:Q207"/>
    <mergeCell ref="F208:I208"/>
    <mergeCell ref="L209:M209"/>
    <mergeCell ref="N209:Q209"/>
    <mergeCell ref="N200:Q200"/>
    <mergeCell ref="F201:I201"/>
    <mergeCell ref="F204:I204"/>
    <mergeCell ref="L201:M201"/>
    <mergeCell ref="N201:Q201"/>
    <mergeCell ref="F202:I202"/>
    <mergeCell ref="F203:I203"/>
    <mergeCell ref="L204:M204"/>
    <mergeCell ref="N204:Q204"/>
    <mergeCell ref="F195:I195"/>
    <mergeCell ref="F198:I198"/>
    <mergeCell ref="F196:I196"/>
    <mergeCell ref="L196:M196"/>
    <mergeCell ref="N196:Q196"/>
    <mergeCell ref="F197:I197"/>
    <mergeCell ref="L198:M198"/>
    <mergeCell ref="N198:Q198"/>
    <mergeCell ref="F199:I199"/>
    <mergeCell ref="F192:I192"/>
    <mergeCell ref="F193:I193"/>
    <mergeCell ref="L193:M193"/>
    <mergeCell ref="N193:Q193"/>
    <mergeCell ref="F194:I194"/>
    <mergeCell ref="F127:I127"/>
    <mergeCell ref="L131:M131"/>
    <mergeCell ref="N131:Q131"/>
    <mergeCell ref="N134:Q134"/>
    <mergeCell ref="N137:Q137"/>
    <mergeCell ref="N140:Q140"/>
    <mergeCell ref="N142:Q142"/>
    <mergeCell ref="N145:Q145"/>
    <mergeCell ref="N148:Q148"/>
    <mergeCell ref="N151:Q151"/>
    <mergeCell ref="N128:Q128"/>
    <mergeCell ref="N129:Q129"/>
    <mergeCell ref="N130:Q130"/>
    <mergeCell ref="F185:I185"/>
    <mergeCell ref="F186:I186"/>
    <mergeCell ref="L186:M186"/>
    <mergeCell ref="N186:Q186"/>
    <mergeCell ref="F187:I187"/>
    <mergeCell ref="F188:I188"/>
    <mergeCell ref="F191:I191"/>
    <mergeCell ref="F189:I189"/>
    <mergeCell ref="F190:I190"/>
    <mergeCell ref="L190:M190"/>
    <mergeCell ref="N190:Q190"/>
    <mergeCell ref="F178:I178"/>
    <mergeCell ref="F179:I179"/>
    <mergeCell ref="L179:M179"/>
    <mergeCell ref="N179:Q179"/>
    <mergeCell ref="F180:I180"/>
    <mergeCell ref="F181:I181"/>
    <mergeCell ref="F184:I184"/>
    <mergeCell ref="F182:I182"/>
    <mergeCell ref="L182:M182"/>
    <mergeCell ref="N182:Q182"/>
    <mergeCell ref="F183:I183"/>
    <mergeCell ref="F173:I173"/>
    <mergeCell ref="L174:M174"/>
    <mergeCell ref="N174:Q174"/>
    <mergeCell ref="F174:I174"/>
    <mergeCell ref="F177:I177"/>
    <mergeCell ref="F175:I175"/>
    <mergeCell ref="F176:I176"/>
    <mergeCell ref="L176:M176"/>
    <mergeCell ref="N176:Q176"/>
    <mergeCell ref="N165:Q165"/>
    <mergeCell ref="F166:I166"/>
    <mergeCell ref="F167:I167"/>
    <mergeCell ref="L167:M167"/>
    <mergeCell ref="N167:Q167"/>
    <mergeCell ref="F168:I168"/>
    <mergeCell ref="F169:I169"/>
    <mergeCell ref="F172:I172"/>
    <mergeCell ref="F170:I170"/>
    <mergeCell ref="L170:M170"/>
    <mergeCell ref="N170:Q170"/>
    <mergeCell ref="F171:I171"/>
    <mergeCell ref="L172:M172"/>
    <mergeCell ref="N172:Q172"/>
    <mergeCell ref="N162:Q162"/>
    <mergeCell ref="N154:Q154"/>
    <mergeCell ref="N156:Q156"/>
    <mergeCell ref="N158:Q158"/>
    <mergeCell ref="N160:Q160"/>
    <mergeCell ref="N161:Q161"/>
    <mergeCell ref="F139:I139"/>
    <mergeCell ref="F140:I140"/>
    <mergeCell ref="F141:I141"/>
    <mergeCell ref="F142:I142"/>
    <mergeCell ref="F143:I143"/>
    <mergeCell ref="F144:I144"/>
    <mergeCell ref="F145:I145"/>
    <mergeCell ref="F146:I146"/>
    <mergeCell ref="F147:I147"/>
    <mergeCell ref="F155:I155"/>
    <mergeCell ref="F148:I148"/>
    <mergeCell ref="F149:I149"/>
    <mergeCell ref="F150:I150"/>
    <mergeCell ref="F151:I151"/>
    <mergeCell ref="F152:I152"/>
    <mergeCell ref="F153:I153"/>
    <mergeCell ref="F154:I154"/>
    <mergeCell ref="F156:I156"/>
    <mergeCell ref="L154:M154"/>
    <mergeCell ref="L156:M156"/>
    <mergeCell ref="L158:M158"/>
    <mergeCell ref="L162:M162"/>
    <mergeCell ref="L165:M165"/>
    <mergeCell ref="F131:I131"/>
    <mergeCell ref="F134:I134"/>
    <mergeCell ref="F132:I132"/>
    <mergeCell ref="F133:I133"/>
    <mergeCell ref="F135:I135"/>
    <mergeCell ref="F136:I136"/>
    <mergeCell ref="F137:I137"/>
    <mergeCell ref="F138:I138"/>
    <mergeCell ref="F157:I157"/>
    <mergeCell ref="F158:I158"/>
    <mergeCell ref="F159:I159"/>
    <mergeCell ref="F162:I162"/>
    <mergeCell ref="F165:I165"/>
    <mergeCell ref="F163:I163"/>
    <mergeCell ref="F164:I164"/>
    <mergeCell ref="F119:P119"/>
    <mergeCell ref="F120:P120"/>
    <mergeCell ref="M122:P122"/>
    <mergeCell ref="M124:Q124"/>
    <mergeCell ref="M125:Q125"/>
    <mergeCell ref="L127:M127"/>
    <mergeCell ref="N127:Q127"/>
    <mergeCell ref="L151:M151"/>
    <mergeCell ref="L134:M134"/>
    <mergeCell ref="L137:M137"/>
    <mergeCell ref="L140:M140"/>
    <mergeCell ref="L142:M142"/>
    <mergeCell ref="L145:M145"/>
    <mergeCell ref="L148:M148"/>
    <mergeCell ref="N102:Q102"/>
    <mergeCell ref="N103:Q103"/>
    <mergeCell ref="N104:Q104"/>
    <mergeCell ref="N105:Q105"/>
    <mergeCell ref="N106:Q106"/>
    <mergeCell ref="N107:Q107"/>
    <mergeCell ref="N109:Q109"/>
    <mergeCell ref="L111:Q111"/>
    <mergeCell ref="C117:Q117"/>
    <mergeCell ref="N93:Q93"/>
    <mergeCell ref="N96:Q96"/>
    <mergeCell ref="N94:Q94"/>
    <mergeCell ref="N95:Q95"/>
    <mergeCell ref="N97:Q97"/>
    <mergeCell ref="N98:Q98"/>
    <mergeCell ref="N99:Q99"/>
    <mergeCell ref="N100:Q100"/>
    <mergeCell ref="N101:Q10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H35:J35"/>
    <mergeCell ref="M35:P35"/>
    <mergeCell ref="H36:J36"/>
    <mergeCell ref="M36:P36"/>
    <mergeCell ref="L38:P38"/>
    <mergeCell ref="C76:Q76"/>
    <mergeCell ref="F79:P79"/>
    <mergeCell ref="F78:P78"/>
    <mergeCell ref="M81:P81"/>
    <mergeCell ref="H1:K1"/>
    <mergeCell ref="S2:AC2"/>
    <mergeCell ref="M27:P27"/>
    <mergeCell ref="M30:P30"/>
    <mergeCell ref="M28:P28"/>
    <mergeCell ref="H32:J32"/>
    <mergeCell ref="M32:P32"/>
    <mergeCell ref="H33:J33"/>
    <mergeCell ref="M33:P33"/>
    <mergeCell ref="F399:I399"/>
    <mergeCell ref="F402:I402"/>
    <mergeCell ref="F400:I400"/>
    <mergeCell ref="F401:I401"/>
    <mergeCell ref="L401:M401"/>
    <mergeCell ref="N401:Q401"/>
    <mergeCell ref="L404:M404"/>
    <mergeCell ref="N404:Q404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H34:J34"/>
    <mergeCell ref="M34:P34"/>
    <mergeCell ref="F392:I392"/>
    <mergeCell ref="F393:I393"/>
    <mergeCell ref="F395:I395"/>
    <mergeCell ref="L395:M395"/>
    <mergeCell ref="N395:Q395"/>
    <mergeCell ref="N394:Q394"/>
    <mergeCell ref="F396:I396"/>
    <mergeCell ref="F397:I397"/>
    <mergeCell ref="F398:I398"/>
    <mergeCell ref="L398:M398"/>
    <mergeCell ref="N398:Q398"/>
    <mergeCell ref="F384:I384"/>
    <mergeCell ref="F387:I387"/>
    <mergeCell ref="F385:I385"/>
    <mergeCell ref="L387:M387"/>
    <mergeCell ref="N387:Q387"/>
    <mergeCell ref="F388:I388"/>
    <mergeCell ref="F389:I389"/>
    <mergeCell ref="L391:M391"/>
    <mergeCell ref="N391:Q391"/>
    <mergeCell ref="N386:Q386"/>
    <mergeCell ref="N390:Q390"/>
    <mergeCell ref="F391:I391"/>
    <mergeCell ref="F378:I378"/>
    <mergeCell ref="F379:I379"/>
    <mergeCell ref="F380:I380"/>
    <mergeCell ref="L380:M380"/>
    <mergeCell ref="N380:Q380"/>
    <mergeCell ref="F381:I381"/>
    <mergeCell ref="F382:I382"/>
    <mergeCell ref="F383:I383"/>
    <mergeCell ref="L383:M383"/>
    <mergeCell ref="N383:Q383"/>
    <mergeCell ref="F370:I370"/>
    <mergeCell ref="F371:I371"/>
    <mergeCell ref="F372:I372"/>
    <mergeCell ref="L372:M372"/>
    <mergeCell ref="N372:Q372"/>
    <mergeCell ref="F373:I373"/>
    <mergeCell ref="N374:Q374"/>
    <mergeCell ref="N375:Q375"/>
    <mergeCell ref="F377:I377"/>
    <mergeCell ref="L377:M377"/>
    <mergeCell ref="N377:Q377"/>
    <mergeCell ref="N376:Q376"/>
    <mergeCell ref="F363:I363"/>
    <mergeCell ref="L363:M363"/>
    <mergeCell ref="N363:Q363"/>
    <mergeCell ref="N360:Q360"/>
    <mergeCell ref="N364:Q364"/>
    <mergeCell ref="N365:Q365"/>
    <mergeCell ref="F366:I366"/>
    <mergeCell ref="F369:I369"/>
    <mergeCell ref="L366:M366"/>
    <mergeCell ref="N366:Q366"/>
    <mergeCell ref="F367:I367"/>
    <mergeCell ref="F368:I368"/>
    <mergeCell ref="L369:M369"/>
    <mergeCell ref="N369:Q369"/>
    <mergeCell ref="F357:I357"/>
    <mergeCell ref="L357:M357"/>
    <mergeCell ref="N357:Q357"/>
    <mergeCell ref="F358:I358"/>
    <mergeCell ref="F361:I361"/>
    <mergeCell ref="F359:I359"/>
    <mergeCell ref="L361:M361"/>
    <mergeCell ref="N361:Q361"/>
    <mergeCell ref="F362:I362"/>
    <mergeCell ref="L362:M362"/>
    <mergeCell ref="N362:Q362"/>
    <mergeCell ref="F352:I352"/>
    <mergeCell ref="F356:I356"/>
    <mergeCell ref="F354:I354"/>
    <mergeCell ref="F353:I353"/>
    <mergeCell ref="L353:M353"/>
    <mergeCell ref="N353:Q353"/>
    <mergeCell ref="L354:M354"/>
    <mergeCell ref="N354:Q354"/>
    <mergeCell ref="F355:I355"/>
    <mergeCell ref="F345:I345"/>
    <mergeCell ref="N343:Q343"/>
    <mergeCell ref="F346:I346"/>
    <mergeCell ref="F347:I347"/>
    <mergeCell ref="L347:M347"/>
    <mergeCell ref="N347:Q347"/>
    <mergeCell ref="F348:I348"/>
    <mergeCell ref="F351:I351"/>
    <mergeCell ref="F349:I349"/>
    <mergeCell ref="F350:I350"/>
    <mergeCell ref="L350:M350"/>
    <mergeCell ref="N350:Q350"/>
    <mergeCell ref="L351:M351"/>
    <mergeCell ref="N351:Q351"/>
    <mergeCell ref="F338:I338"/>
    <mergeCell ref="F339:I339"/>
    <mergeCell ref="F340:I340"/>
    <mergeCell ref="L340:M340"/>
    <mergeCell ref="N340:Q340"/>
    <mergeCell ref="F341:I341"/>
    <mergeCell ref="F344:I344"/>
    <mergeCell ref="F342:I342"/>
    <mergeCell ref="L344:M344"/>
    <mergeCell ref="N344:Q344"/>
    <mergeCell ref="F332:I332"/>
    <mergeCell ref="L334:M334"/>
    <mergeCell ref="N334:Q334"/>
    <mergeCell ref="F333:I333"/>
    <mergeCell ref="F336:I336"/>
    <mergeCell ref="F334:I334"/>
    <mergeCell ref="F335:I335"/>
    <mergeCell ref="F337:I337"/>
    <mergeCell ref="L337:M337"/>
    <mergeCell ref="N337:Q337"/>
    <mergeCell ref="F326:I326"/>
    <mergeCell ref="F327:I327"/>
    <mergeCell ref="F328:I328"/>
    <mergeCell ref="L328:M328"/>
    <mergeCell ref="N328:Q328"/>
    <mergeCell ref="F329:I329"/>
    <mergeCell ref="F331:I331"/>
    <mergeCell ref="F330:I330"/>
    <mergeCell ref="L331:M331"/>
    <mergeCell ref="N331:Q331"/>
    <mergeCell ref="F410:I410"/>
    <mergeCell ref="F406:I406"/>
    <mergeCell ref="F403:I403"/>
    <mergeCell ref="F404:I404"/>
    <mergeCell ref="F405:I405"/>
    <mergeCell ref="F408:I408"/>
    <mergeCell ref="L408:M408"/>
    <mergeCell ref="N408:Q408"/>
    <mergeCell ref="F409:I409"/>
    <mergeCell ref="N407:Q407"/>
  </mergeCells>
  <hyperlinks>
    <hyperlink ref="F1:G1" location="C2" display="1) Krycí list rozpočtu"/>
    <hyperlink ref="H1:K1" location="C86" display="2) Rekapitulace rozpočtu"/>
    <hyperlink ref="L1" location="C127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111 - X – 037 Líšnická - ...</vt:lpstr>
      <vt:lpstr>'111 - X – 037 Líšnická - ...'!Názvy_tisku</vt:lpstr>
      <vt:lpstr>'Rekapitulace stavby'!Názvy_tisku</vt:lpstr>
      <vt:lpstr>'111 - X – 037 Líšnická - ...'!Oblast_tisku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Zizka</dc:creator>
  <cp:lastModifiedBy>Zizka</cp:lastModifiedBy>
  <cp:lastPrinted>2018-11-02T09:18:37Z</cp:lastPrinted>
  <dcterms:created xsi:type="dcterms:W3CDTF">2018-11-02T09:15:32Z</dcterms:created>
  <dcterms:modified xsi:type="dcterms:W3CDTF">2018-11-02T09:18:49Z</dcterms:modified>
</cp:coreProperties>
</file>